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9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2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dlocomotive\Desktop\ครั้งที่ 2\แบบฝึกหัด\"/>
    </mc:Choice>
  </mc:AlternateContent>
  <bookViews>
    <workbookView xWindow="0" yWindow="0" windowWidth="28800" windowHeight="12135" firstSheet="2" activeTab="2"/>
  </bookViews>
  <sheets>
    <sheet name="Introduction" sheetId="8" state="hidden" r:id="rId1"/>
    <sheet name="Home" sheetId="1" state="hidden" r:id="rId2"/>
    <sheet name="ข้อมูลทั่วไป" sheetId="16" r:id="rId3"/>
    <sheet name="ที่พักอาศัย" sheetId="19" r:id="rId4"/>
    <sheet name="ไฟฟ้าสาธารณะ" sheetId="20" r:id="rId5"/>
    <sheet name="ธุรกิจการค้า" sheetId="21" r:id="rId6"/>
    <sheet name="ขนส่งทางถนน" sheetId="22" r:id="rId7"/>
    <sheet name="ขนส่งทางราง" sheetId="23" r:id="rId8"/>
    <sheet name="ขนส่งทางน้ำ" sheetId="24" r:id="rId9"/>
    <sheet name="การกำจัดขยะแบบฝังกลบ" sheetId="29" r:id="rId10"/>
    <sheet name="กำจัดขยะด้วยวิธีเผาไหม้" sheetId="26" r:id="rId11"/>
    <sheet name="การบำบัดน้ำเสีย" sheetId="28" r:id="rId12"/>
    <sheet name="การจัดการปศุสัตว์" sheetId="25" r:id="rId13"/>
    <sheet name="กำจัดขยะด้วยวิธีทางชีวภาพ" sheetId="27" r:id="rId14"/>
    <sheet name="สรุปผล" sheetId="17" r:id="rId15"/>
    <sheet name="รายงานผล" sheetId="18" r:id="rId16"/>
    <sheet name="ติดต่อเรา" sheetId="15" r:id="rId17"/>
    <sheet name="MainPage" sheetId="14" state="hidden" r:id="rId18"/>
    <sheet name="EF_Energy" sheetId="10" r:id="rId19"/>
    <sheet name="EF_ALOFU" sheetId="4" r:id="rId20"/>
    <sheet name="SWDs" sheetId="30" state="hidden" r:id="rId21"/>
    <sheet name="กราฟ" sheetId="31" state="hidden" r:id="rId22"/>
    <sheet name="Factors" sheetId="32" state="hidden" r:id="rId23"/>
    <sheet name="EF_Waste" sheetId="13" state="hidden" r:id="rId24"/>
    <sheet name="EF (2)" sheetId="12" state="hidden" r:id="rId25"/>
    <sheet name="Sheet1" sheetId="11" state="hidden" r:id="rId26"/>
    <sheet name="Objective" sheetId="5" state="hidden" r:id="rId27"/>
    <sheet name="Infomations" sheetId="6" state="hidden" r:id="rId28"/>
  </sheets>
  <definedNames>
    <definedName name="BaseYear">ข้อมูลทั่วไป!$C$16</definedName>
  </definedNames>
  <calcPr calcId="152511" iterate="1" iterateCount="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4" l="1"/>
  <c r="C105" i="4"/>
  <c r="C104" i="4"/>
  <c r="C103" i="4"/>
  <c r="C100" i="4"/>
  <c r="C93" i="4"/>
  <c r="C94" i="4"/>
  <c r="C95" i="4"/>
  <c r="C96" i="4"/>
  <c r="C97" i="4"/>
  <c r="C98" i="4"/>
  <c r="C92" i="4"/>
  <c r="J100" i="4"/>
  <c r="G100" i="4"/>
  <c r="E100" i="4"/>
  <c r="J94" i="4"/>
  <c r="H94" i="4"/>
  <c r="G94" i="4"/>
  <c r="F94" i="4"/>
  <c r="J93" i="4"/>
  <c r="H93" i="4"/>
  <c r="G93" i="4"/>
  <c r="F93" i="4"/>
  <c r="J92" i="4"/>
  <c r="I92" i="4"/>
  <c r="H92" i="4"/>
  <c r="G92" i="4"/>
  <c r="F92" i="4"/>
  <c r="E92" i="4"/>
  <c r="D92" i="4"/>
  <c r="B92" i="4"/>
  <c r="K12" i="25"/>
  <c r="F13" i="23"/>
  <c r="F12" i="23"/>
  <c r="F25" i="23"/>
  <c r="C17" i="17"/>
  <c r="F26" i="23"/>
  <c r="C14" i="17"/>
  <c r="E22" i="10"/>
  <c r="E23" i="10"/>
  <c r="E18" i="18"/>
  <c r="D14" i="17"/>
  <c r="C13" i="18"/>
  <c r="C11" i="18"/>
  <c r="F11" i="18"/>
  <c r="F12" i="18"/>
  <c r="F13" i="18"/>
  <c r="F14" i="18"/>
  <c r="F17" i="18"/>
  <c r="F15" i="18"/>
  <c r="F18" i="18"/>
  <c r="F19" i="18"/>
  <c r="F22" i="18"/>
  <c r="F24" i="18"/>
  <c r="F25" i="18"/>
  <c r="F27" i="18"/>
  <c r="C6" i="18"/>
  <c r="D6" i="18"/>
  <c r="K16" i="25"/>
  <c r="K20" i="25"/>
  <c r="C26" i="17"/>
  <c r="D26" i="17"/>
  <c r="F24" i="28"/>
  <c r="C24" i="17"/>
  <c r="D24" i="17"/>
  <c r="E29" i="26"/>
  <c r="C23" i="17"/>
  <c r="D23" i="17"/>
  <c r="B10" i="30"/>
  <c r="C10" i="30"/>
  <c r="B4" i="32"/>
  <c r="D10" i="30"/>
  <c r="B9" i="30"/>
  <c r="C9" i="30"/>
  <c r="D9" i="30"/>
  <c r="B8" i="30"/>
  <c r="C8" i="30"/>
  <c r="D8" i="30"/>
  <c r="D7" i="30"/>
  <c r="D6" i="30"/>
  <c r="D5" i="30"/>
  <c r="I5" i="30"/>
  <c r="I6" i="30"/>
  <c r="I7" i="30"/>
  <c r="I8" i="30"/>
  <c r="I9" i="30"/>
  <c r="I10" i="30"/>
  <c r="B11" i="30"/>
  <c r="C11" i="30"/>
  <c r="D11" i="30"/>
  <c r="I11" i="30"/>
  <c r="B12" i="30"/>
  <c r="C12" i="30"/>
  <c r="D12" i="30"/>
  <c r="I12" i="30"/>
  <c r="B13" i="30"/>
  <c r="C13" i="30"/>
  <c r="D13" i="30"/>
  <c r="I13" i="30"/>
  <c r="B14" i="30"/>
  <c r="C14" i="30"/>
  <c r="D14" i="30"/>
  <c r="I14" i="30"/>
  <c r="B15" i="30"/>
  <c r="C15" i="30"/>
  <c r="D15" i="30"/>
  <c r="I15" i="30"/>
  <c r="B16" i="30"/>
  <c r="C16" i="30"/>
  <c r="D16" i="30"/>
  <c r="I16" i="30"/>
  <c r="N17" i="30"/>
  <c r="S17" i="30"/>
  <c r="X17" i="30"/>
  <c r="B5" i="32"/>
  <c r="E10" i="30"/>
  <c r="E9" i="30"/>
  <c r="E8" i="30"/>
  <c r="E7" i="30"/>
  <c r="E6" i="30"/>
  <c r="E5" i="30"/>
  <c r="J5" i="30"/>
  <c r="J6" i="30"/>
  <c r="J7" i="30"/>
  <c r="J8" i="30"/>
  <c r="J9" i="30"/>
  <c r="J10" i="30"/>
  <c r="E11" i="30"/>
  <c r="J11" i="30"/>
  <c r="E12" i="30"/>
  <c r="J12" i="30"/>
  <c r="E13" i="30"/>
  <c r="J13" i="30"/>
  <c r="E14" i="30"/>
  <c r="J14" i="30"/>
  <c r="E15" i="30"/>
  <c r="J15" i="30"/>
  <c r="E16" i="30"/>
  <c r="J16" i="30"/>
  <c r="O17" i="30"/>
  <c r="T17" i="30"/>
  <c r="Y17" i="30"/>
  <c r="B10" i="32"/>
  <c r="F10" i="30"/>
  <c r="F9" i="30"/>
  <c r="F8" i="30"/>
  <c r="F7" i="30"/>
  <c r="F6" i="30"/>
  <c r="F5" i="30"/>
  <c r="K5" i="30"/>
  <c r="K6" i="30"/>
  <c r="K7" i="30"/>
  <c r="K8" i="30"/>
  <c r="K9" i="30"/>
  <c r="K10" i="30"/>
  <c r="F11" i="30"/>
  <c r="K11" i="30"/>
  <c r="F12" i="30"/>
  <c r="K12" i="30"/>
  <c r="F13" i="30"/>
  <c r="K13" i="30"/>
  <c r="F14" i="30"/>
  <c r="K14" i="30"/>
  <c r="F15" i="30"/>
  <c r="K15" i="30"/>
  <c r="F16" i="30"/>
  <c r="K16" i="30"/>
  <c r="P17" i="30"/>
  <c r="U17" i="30"/>
  <c r="Z17" i="30"/>
  <c r="B11" i="32"/>
  <c r="G10" i="30"/>
  <c r="G9" i="30"/>
  <c r="G8" i="30"/>
  <c r="G7" i="30"/>
  <c r="G6" i="30"/>
  <c r="G5" i="30"/>
  <c r="L5" i="30"/>
  <c r="L6" i="30"/>
  <c r="L7" i="30"/>
  <c r="L8" i="30"/>
  <c r="L9" i="30"/>
  <c r="L10" i="30"/>
  <c r="G11" i="30"/>
  <c r="L11" i="30"/>
  <c r="G12" i="30"/>
  <c r="L12" i="30"/>
  <c r="G13" i="30"/>
  <c r="L13" i="30"/>
  <c r="G14" i="30"/>
  <c r="L14" i="30"/>
  <c r="G15" i="30"/>
  <c r="L15" i="30"/>
  <c r="G16" i="30"/>
  <c r="L16" i="30"/>
  <c r="Q17" i="30"/>
  <c r="V17" i="30"/>
  <c r="AA17" i="30"/>
  <c r="AC17" i="30"/>
  <c r="AD17" i="30"/>
  <c r="D24" i="29"/>
  <c r="C21" i="17"/>
  <c r="D21" i="17"/>
  <c r="F13" i="24"/>
  <c r="C18" i="17"/>
  <c r="D18" i="17"/>
  <c r="F28" i="23"/>
  <c r="D17" i="17"/>
  <c r="F12" i="22"/>
  <c r="F13" i="22"/>
  <c r="F14" i="22"/>
  <c r="C16" i="17"/>
  <c r="D16" i="17"/>
  <c r="F11" i="20"/>
  <c r="C11" i="17"/>
  <c r="D11" i="17"/>
  <c r="F11" i="21"/>
  <c r="F12" i="21"/>
  <c r="F13" i="21"/>
  <c r="F14" i="21"/>
  <c r="F18" i="21"/>
  <c r="F17" i="21"/>
  <c r="F15" i="21"/>
  <c r="F16" i="21"/>
  <c r="C12" i="17"/>
  <c r="D12" i="17"/>
  <c r="F12" i="26"/>
  <c r="C13" i="17"/>
  <c r="D13" i="17"/>
  <c r="F11" i="19"/>
  <c r="F12" i="19"/>
  <c r="F13" i="19"/>
  <c r="C10" i="17"/>
  <c r="D10" i="17"/>
  <c r="N6" i="30"/>
  <c r="S6" i="30"/>
  <c r="X6" i="30"/>
  <c r="O6" i="30"/>
  <c r="T6" i="30"/>
  <c r="Y6" i="30"/>
  <c r="P6" i="30"/>
  <c r="U6" i="30"/>
  <c r="Z6" i="30"/>
  <c r="Q6" i="30"/>
  <c r="V6" i="30"/>
  <c r="AA6" i="30"/>
  <c r="AC6" i="30"/>
  <c r="AD6" i="30"/>
  <c r="D13" i="29"/>
  <c r="N7" i="30"/>
  <c r="S7" i="30"/>
  <c r="X7" i="30"/>
  <c r="O7" i="30"/>
  <c r="T7" i="30"/>
  <c r="Y7" i="30"/>
  <c r="P7" i="30"/>
  <c r="U7" i="30"/>
  <c r="Z7" i="30"/>
  <c r="Q7" i="30"/>
  <c r="V7" i="30"/>
  <c r="AA7" i="30"/>
  <c r="AC7" i="30"/>
  <c r="AD7" i="30"/>
  <c r="D14" i="29"/>
  <c r="N8" i="30"/>
  <c r="S8" i="30"/>
  <c r="X8" i="30"/>
  <c r="O8" i="30"/>
  <c r="T8" i="30"/>
  <c r="Y8" i="30"/>
  <c r="P8" i="30"/>
  <c r="U8" i="30"/>
  <c r="Z8" i="30"/>
  <c r="Q8" i="30"/>
  <c r="V8" i="30"/>
  <c r="AA8" i="30"/>
  <c r="AC8" i="30"/>
  <c r="AD8" i="30"/>
  <c r="D15" i="29"/>
  <c r="N9" i="30"/>
  <c r="S9" i="30"/>
  <c r="X9" i="30"/>
  <c r="O9" i="30"/>
  <c r="T9" i="30"/>
  <c r="Y9" i="30"/>
  <c r="P9" i="30"/>
  <c r="U9" i="30"/>
  <c r="Z9" i="30"/>
  <c r="Q9" i="30"/>
  <c r="V9" i="30"/>
  <c r="AA9" i="30"/>
  <c r="AC9" i="30"/>
  <c r="AD9" i="30"/>
  <c r="D16" i="29"/>
  <c r="N10" i="30"/>
  <c r="S10" i="30"/>
  <c r="X10" i="30"/>
  <c r="O10" i="30"/>
  <c r="T10" i="30"/>
  <c r="Y10" i="30"/>
  <c r="P10" i="30"/>
  <c r="U10" i="30"/>
  <c r="Z10" i="30"/>
  <c r="Q10" i="30"/>
  <c r="V10" i="30"/>
  <c r="AA10" i="30"/>
  <c r="AC10" i="30"/>
  <c r="AD10" i="30"/>
  <c r="D17" i="29"/>
  <c r="N11" i="30"/>
  <c r="S11" i="30"/>
  <c r="X11" i="30"/>
  <c r="O11" i="30"/>
  <c r="T11" i="30"/>
  <c r="Y11" i="30"/>
  <c r="P11" i="30"/>
  <c r="U11" i="30"/>
  <c r="Z11" i="30"/>
  <c r="Q11" i="30"/>
  <c r="V11" i="30"/>
  <c r="AA11" i="30"/>
  <c r="AC11" i="30"/>
  <c r="AD11" i="30"/>
  <c r="D18" i="29"/>
  <c r="N12" i="30"/>
  <c r="S12" i="30"/>
  <c r="X12" i="30"/>
  <c r="O12" i="30"/>
  <c r="T12" i="30"/>
  <c r="Y12" i="30"/>
  <c r="P12" i="30"/>
  <c r="U12" i="30"/>
  <c r="Z12" i="30"/>
  <c r="Q12" i="30"/>
  <c r="V12" i="30"/>
  <c r="AA12" i="30"/>
  <c r="AC12" i="30"/>
  <c r="AD12" i="30"/>
  <c r="D19" i="29"/>
  <c r="N13" i="30"/>
  <c r="S13" i="30"/>
  <c r="X13" i="30"/>
  <c r="O13" i="30"/>
  <c r="T13" i="30"/>
  <c r="Y13" i="30"/>
  <c r="P13" i="30"/>
  <c r="U13" i="30"/>
  <c r="Z13" i="30"/>
  <c r="Q13" i="30"/>
  <c r="V13" i="30"/>
  <c r="AA13" i="30"/>
  <c r="AC13" i="30"/>
  <c r="AD13" i="30"/>
  <c r="D20" i="29"/>
  <c r="N14" i="30"/>
  <c r="S14" i="30"/>
  <c r="X14" i="30"/>
  <c r="O14" i="30"/>
  <c r="T14" i="30"/>
  <c r="Y14" i="30"/>
  <c r="P14" i="30"/>
  <c r="U14" i="30"/>
  <c r="Z14" i="30"/>
  <c r="Q14" i="30"/>
  <c r="V14" i="30"/>
  <c r="AA14" i="30"/>
  <c r="AC14" i="30"/>
  <c r="AD14" i="30"/>
  <c r="D21" i="29"/>
  <c r="N15" i="30"/>
  <c r="S15" i="30"/>
  <c r="X15" i="30"/>
  <c r="O15" i="30"/>
  <c r="T15" i="30"/>
  <c r="Y15" i="30"/>
  <c r="P15" i="30"/>
  <c r="U15" i="30"/>
  <c r="Z15" i="30"/>
  <c r="Q15" i="30"/>
  <c r="V15" i="30"/>
  <c r="AA15" i="30"/>
  <c r="AC15" i="30"/>
  <c r="AD15" i="30"/>
  <c r="D22" i="29"/>
  <c r="N16" i="30"/>
  <c r="S16" i="30"/>
  <c r="X16" i="30"/>
  <c r="O16" i="30"/>
  <c r="T16" i="30"/>
  <c r="Y16" i="30"/>
  <c r="P16" i="30"/>
  <c r="U16" i="30"/>
  <c r="Z16" i="30"/>
  <c r="Q16" i="30"/>
  <c r="V16" i="30"/>
  <c r="AA16" i="30"/>
  <c r="AC16" i="30"/>
  <c r="AD16" i="30"/>
  <c r="D23" i="29"/>
  <c r="B17" i="30"/>
  <c r="C17" i="30"/>
  <c r="D17" i="30"/>
  <c r="I17" i="30"/>
  <c r="N18" i="30"/>
  <c r="S18" i="30"/>
  <c r="X18" i="30"/>
  <c r="E17" i="30"/>
  <c r="J17" i="30"/>
  <c r="O18" i="30"/>
  <c r="T18" i="30"/>
  <c r="Y18" i="30"/>
  <c r="F17" i="30"/>
  <c r="K17" i="30"/>
  <c r="P18" i="30"/>
  <c r="U18" i="30"/>
  <c r="Z18" i="30"/>
  <c r="G17" i="30"/>
  <c r="L17" i="30"/>
  <c r="Q18" i="30"/>
  <c r="V18" i="30"/>
  <c r="AA18" i="30"/>
  <c r="AC18" i="30"/>
  <c r="AD18" i="30"/>
  <c r="D25" i="29"/>
  <c r="D12" i="29"/>
  <c r="B6" i="30"/>
  <c r="B7" i="30"/>
  <c r="B18" i="30"/>
  <c r="B5" i="30"/>
  <c r="B6" i="32"/>
  <c r="B7" i="32"/>
  <c r="B8" i="32"/>
  <c r="B9" i="32"/>
  <c r="B12" i="32"/>
  <c r="B13" i="32"/>
  <c r="G4" i="32"/>
  <c r="C7" i="30"/>
  <c r="C6" i="30"/>
  <c r="C5" i="30"/>
  <c r="C18" i="30"/>
  <c r="G18" i="30"/>
  <c r="L18" i="30"/>
  <c r="F18" i="30"/>
  <c r="K18" i="30"/>
  <c r="E18" i="30"/>
  <c r="J18" i="30"/>
  <c r="D18" i="30"/>
  <c r="I18" i="30"/>
  <c r="N5" i="30"/>
  <c r="S5" i="30"/>
  <c r="X5" i="30"/>
  <c r="O5" i="30"/>
  <c r="T5" i="30"/>
  <c r="Y5" i="30"/>
  <c r="P5" i="30"/>
  <c r="U5" i="30"/>
  <c r="Z5" i="30"/>
  <c r="Q5" i="30"/>
  <c r="V5" i="30"/>
  <c r="AA5" i="30"/>
  <c r="AC5" i="30"/>
  <c r="AD5" i="30"/>
  <c r="F12" i="28"/>
  <c r="F13" i="28"/>
  <c r="F14" i="28"/>
  <c r="F15" i="28"/>
  <c r="F16" i="28"/>
  <c r="F17" i="28"/>
  <c r="F18" i="28"/>
  <c r="F19" i="28"/>
  <c r="F20" i="28"/>
  <c r="F21" i="28"/>
  <c r="F22" i="28"/>
  <c r="F23" i="28"/>
  <c r="F25" i="28"/>
  <c r="F26" i="28"/>
  <c r="F27" i="28"/>
  <c r="F28" i="28"/>
  <c r="F11" i="28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11" i="27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30" i="26"/>
  <c r="E31" i="26"/>
  <c r="E32" i="26"/>
  <c r="E33" i="26"/>
  <c r="F13" i="26"/>
  <c r="F14" i="26"/>
  <c r="F17" i="24"/>
  <c r="F29" i="24"/>
  <c r="F11" i="24"/>
  <c r="F28" i="24"/>
  <c r="F27" i="24"/>
  <c r="F26" i="24"/>
  <c r="F25" i="24"/>
  <c r="F24" i="24"/>
  <c r="F23" i="24"/>
  <c r="F16" i="24"/>
  <c r="F15" i="24"/>
  <c r="F14" i="24"/>
  <c r="F12" i="24"/>
  <c r="F31" i="23"/>
  <c r="F29" i="23"/>
  <c r="F27" i="23"/>
  <c r="F24" i="23"/>
  <c r="F18" i="23"/>
  <c r="F17" i="23"/>
  <c r="F16" i="23"/>
  <c r="F15" i="23"/>
  <c r="F14" i="23"/>
  <c r="F11" i="23"/>
  <c r="F29" i="22"/>
  <c r="F28" i="22"/>
  <c r="F27" i="22"/>
  <c r="F26" i="22"/>
  <c r="F25" i="22"/>
  <c r="F24" i="22"/>
  <c r="F23" i="22"/>
  <c r="F17" i="22"/>
  <c r="F16" i="22"/>
  <c r="F15" i="22"/>
  <c r="F11" i="22"/>
  <c r="F19" i="21"/>
  <c r="F30" i="18"/>
  <c r="F29" i="18"/>
  <c r="F28" i="18"/>
  <c r="F23" i="18"/>
  <c r="F20" i="18"/>
  <c r="E45" i="10"/>
  <c r="E44" i="10"/>
  <c r="E43" i="10"/>
  <c r="E42" i="10"/>
  <c r="E41" i="10"/>
  <c r="E40" i="10"/>
  <c r="E39" i="10"/>
  <c r="E35" i="10"/>
</calcChain>
</file>

<file path=xl/sharedStrings.xml><?xml version="1.0" encoding="utf-8"?>
<sst xmlns="http://schemas.openxmlformats.org/spreadsheetml/2006/main" count="854" uniqueCount="317">
  <si>
    <t xml:space="preserve"> </t>
  </si>
  <si>
    <t>ค่าการปล่อยก๊าซเรือนกระจกจากการเผาไหม้แบบอยู่กับที่สำหรับบ้านพักที่อยู่อาศัย เกษตรกรรม ป่าไม้ การประมง และการเลี้ยงปลา</t>
  </si>
  <si>
    <t>FuelType</t>
  </si>
  <si>
    <t>ชนิดของเชื้อเพลิง</t>
  </si>
  <si>
    <t>Ceude Oil</t>
  </si>
  <si>
    <t>น้ำมันดิบ</t>
  </si>
  <si>
    <t>Orimulsion</t>
  </si>
  <si>
    <t>อิมัลชั่น</t>
  </si>
  <si>
    <t>Natural Gas Liquids</t>
  </si>
  <si>
    <t>ก๊าซโซลีนธรรมชาติ</t>
  </si>
  <si>
    <t>Motor Gasoline</t>
  </si>
  <si>
    <t>ก๊าซโซลีนยานยนต์</t>
  </si>
  <si>
    <t>Aviation Gasoline</t>
  </si>
  <si>
    <t>ก๊าซโซลีนเครื่องบิน</t>
  </si>
  <si>
    <t>Jet Gasoline</t>
  </si>
  <si>
    <t>ก๊าซโซลีนเครื่องบินไอพ่น</t>
  </si>
  <si>
    <t>Jet Kerosene</t>
  </si>
  <si>
    <t>น้ำมันเตาเครื่องบิน</t>
  </si>
  <si>
    <t>Other Kerosene</t>
  </si>
  <si>
    <t>น้ำมันเตา</t>
  </si>
  <si>
    <t>Shale Oil</t>
  </si>
  <si>
    <t>น้ำมันดิบจากหิน</t>
  </si>
  <si>
    <t>Desel</t>
  </si>
  <si>
    <t>ดีเซล</t>
  </si>
  <si>
    <t>Residual Fuel Oil</t>
  </si>
  <si>
    <t>กากกลั่น</t>
  </si>
  <si>
    <t>LPG</t>
  </si>
  <si>
    <t>ก๊าซปิโครเลียมเหลว</t>
  </si>
  <si>
    <t>Ethane</t>
  </si>
  <si>
    <t>อีเทน</t>
  </si>
  <si>
    <t>Naphtha</t>
  </si>
  <si>
    <t>แนฟทา</t>
  </si>
  <si>
    <t>Bitumen</t>
  </si>
  <si>
    <t>ยางมะตอย</t>
  </si>
  <si>
    <t>Lubricants</t>
  </si>
  <si>
    <t>น้ำมันหล่อลื่น</t>
  </si>
  <si>
    <t>Petroleum Coke</t>
  </si>
  <si>
    <t>ปิโตรเลียมโค้ก</t>
  </si>
  <si>
    <t>Refinery Feedstocks</t>
  </si>
  <si>
    <t>Refinery Gas</t>
  </si>
  <si>
    <t>Paraffin Waxes</t>
  </si>
  <si>
    <t>White Spirit and SBP</t>
  </si>
  <si>
    <t>หน่วย</t>
  </si>
  <si>
    <t>ค่าแฟคเตอร์ (kg CO2eq/หน่วย)</t>
  </si>
  <si>
    <t>Natural Gas</t>
  </si>
  <si>
    <t>Unit</t>
  </si>
  <si>
    <t>scf</t>
  </si>
  <si>
    <t>ลูกบาศก์ฟุต</t>
  </si>
  <si>
    <t>Lignite</t>
  </si>
  <si>
    <t>ลิกไนต์</t>
  </si>
  <si>
    <t>kg</t>
  </si>
  <si>
    <t>กิโลกรัม</t>
  </si>
  <si>
    <t>litre</t>
  </si>
  <si>
    <t>ลิตร</t>
  </si>
  <si>
    <t>Diesel Oil</t>
  </si>
  <si>
    <t>น้ำมันดีเซล</t>
  </si>
  <si>
    <t>Anthracite</t>
  </si>
  <si>
    <t>แอนทราไซต์</t>
  </si>
  <si>
    <t>Sub-Bituminous Coal</t>
  </si>
  <si>
    <t>ซับบิทูมินัส</t>
  </si>
  <si>
    <t>ก๊าซหุงต้ม</t>
  </si>
  <si>
    <t>* LPG 1 litre = 0.54 kg</t>
  </si>
  <si>
    <t>น้ำมันเบนซิน</t>
  </si>
  <si>
    <t>Compressed Natural Gas</t>
  </si>
  <si>
    <t>ก๊าซธรรมชาติ</t>
  </si>
  <si>
    <t>Liquified Petroleum Gas</t>
  </si>
  <si>
    <t>ก๊าซปิโตรเลียมเหลว</t>
  </si>
  <si>
    <t>การใช้ไฟฟ้า</t>
  </si>
  <si>
    <t>Thailand Grid Mix Electricity</t>
  </si>
  <si>
    <t>ไฟฟ้า</t>
  </si>
  <si>
    <t>kWh</t>
  </si>
  <si>
    <t>กิโลวัตต์ชั่วโมง</t>
  </si>
  <si>
    <r>
      <t>ค่าแฟคเตอร์ (kg CO</t>
    </r>
    <r>
      <rPr>
        <vertAlign val="sub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eq/หน่วย)</t>
    </r>
  </si>
  <si>
    <r>
      <t>ค่าแฟคเตอร์ (kg CO</t>
    </r>
    <r>
      <rPr>
        <vertAlign val="subscript"/>
        <sz val="14"/>
        <color theme="0"/>
        <rFont val="TH SarabunPSK"/>
        <family val="2"/>
      </rPr>
      <t>2</t>
    </r>
    <r>
      <rPr>
        <sz val="14"/>
        <color theme="0"/>
        <rFont val="TH SarabunPSK"/>
        <family val="2"/>
      </rPr>
      <t>eq/หน่วย)</t>
    </r>
  </si>
  <si>
    <t>EnergyType</t>
  </si>
  <si>
    <t>ชนิดของพลังงาน</t>
  </si>
  <si>
    <t xml:space="preserve"> Gasoline</t>
  </si>
  <si>
    <r>
      <t>การเผาไหม้</t>
    </r>
    <r>
      <rPr>
        <b/>
        <u/>
        <sz val="20"/>
        <color theme="4" tint="-0.249977111117893"/>
        <rFont val="TH SarabunPSK"/>
        <family val="2"/>
      </rPr>
      <t>แบบอยู่กับที่</t>
    </r>
    <r>
      <rPr>
        <b/>
        <sz val="20"/>
        <color theme="4" tint="-0.249977111117893"/>
        <rFont val="TH SarabunPSK"/>
        <family val="2"/>
      </rPr>
      <t>สำหรับบ้านพักที่อยู่อาศัย ธุรกิจการค้าและอุตสาหกรรมการผลิต</t>
    </r>
  </si>
  <si>
    <r>
      <t>การเผาไหม้</t>
    </r>
    <r>
      <rPr>
        <b/>
        <u/>
        <sz val="20"/>
        <color theme="4" tint="-0.249977111117893"/>
        <rFont val="TH SarabunPSK"/>
        <family val="2"/>
      </rPr>
      <t>แบบเคลื่อนที่</t>
    </r>
    <r>
      <rPr>
        <b/>
        <sz val="20"/>
        <color theme="4" tint="-0.249977111117893"/>
        <rFont val="TH SarabunPSK"/>
        <family val="2"/>
      </rPr>
      <t xml:space="preserve"> สำหรับการขนส่งทางถนน</t>
    </r>
  </si>
  <si>
    <r>
      <t>การเผาไหม้</t>
    </r>
    <r>
      <rPr>
        <b/>
        <u/>
        <sz val="20"/>
        <color theme="4" tint="-0.249977111117893"/>
        <rFont val="TH SarabunPSK"/>
        <family val="2"/>
      </rPr>
      <t>แบบเคลื่อนที่</t>
    </r>
    <r>
      <rPr>
        <b/>
        <sz val="20"/>
        <color theme="4" tint="-0.249977111117893"/>
        <rFont val="TH SarabunPSK"/>
        <family val="2"/>
      </rPr>
      <t xml:space="preserve"> สำหรับการขนส่งทางรถไฟ</t>
    </r>
  </si>
  <si>
    <r>
      <t>การเผาไหม้</t>
    </r>
    <r>
      <rPr>
        <b/>
        <u/>
        <sz val="20"/>
        <color theme="4" tint="-0.249977111117893"/>
        <rFont val="TH SarabunPSK"/>
        <family val="2"/>
      </rPr>
      <t>แบบเคลื่อนที่</t>
    </r>
    <r>
      <rPr>
        <b/>
        <sz val="20"/>
        <color theme="4" tint="-0.249977111117893"/>
        <rFont val="TH SarabunPSK"/>
        <family val="2"/>
      </rPr>
      <t xml:space="preserve"> สำหรับการขนส่งทางน้ำ</t>
    </r>
  </si>
  <si>
    <t>ประเภทปศุสัตว์</t>
  </si>
  <si>
    <t>Enteric</t>
  </si>
  <si>
    <t>Manure</t>
  </si>
  <si>
    <t>โคนม</t>
  </si>
  <si>
    <t>โคอื่นๆ</t>
  </si>
  <si>
    <t>กระบือ</t>
  </si>
  <si>
    <t>แกะ</t>
  </si>
  <si>
    <t>แพะ</t>
  </si>
  <si>
    <t>อูฐ</t>
  </si>
  <si>
    <t>ม้า</t>
  </si>
  <si>
    <t>ล่อ ลา</t>
  </si>
  <si>
    <t>n/a</t>
  </si>
  <si>
    <t>สุกร</t>
  </si>
  <si>
    <t>กวาง</t>
  </si>
  <si>
    <t>ช้าง</t>
  </si>
  <si>
    <t>ไก่</t>
  </si>
  <si>
    <t>เป็ด</t>
  </si>
  <si>
    <t>ห่าน</t>
  </si>
  <si>
    <t>นกกระทา</t>
  </si>
  <si>
    <t>นกอีมู</t>
  </si>
  <si>
    <t>นกกระจอกเทศ</t>
  </si>
  <si>
    <t>บ่อไร้ออกซิเจน</t>
  </si>
  <si>
    <t>ระบบที่เป็นของเหลว</t>
  </si>
  <si>
    <t>ผึ่งตากรายวัน</t>
  </si>
  <si>
    <t>การเก็บในที่แห้ง</t>
  </si>
  <si>
    <t>ทุ่งหญ้าเลี้ยงสัตว์ / คอก</t>
  </si>
  <si>
    <t>บ่อเก็บใต้คอก</t>
  </si>
  <si>
    <t>การเผาเป็นเชื้อเพลิง</t>
  </si>
  <si>
    <t>ตารางแสดงสัดส่วนของไนโตรเจนในมูลสัตว์ต่อปี</t>
  </si>
  <si>
    <t>Manure Management System</t>
  </si>
  <si>
    <t>ระบบจัดการมูลสัตว์</t>
  </si>
  <si>
    <t>Lagoon</t>
  </si>
  <si>
    <t>Liquid</t>
  </si>
  <si>
    <t>Daily Spread</t>
  </si>
  <si>
    <t>Drylot</t>
  </si>
  <si>
    <t>Pasture/paddock</t>
  </si>
  <si>
    <t>Digester</t>
  </si>
  <si>
    <t>Burn for Fuel</t>
  </si>
  <si>
    <t>ค่าการปล่อยก๊าซเรือนกระจก</t>
  </si>
  <si>
    <r>
      <t>การปล่อยก๊าซมีเทน (CH</t>
    </r>
    <r>
      <rPr>
        <b/>
        <vertAlign val="subscript"/>
        <sz val="20"/>
        <color theme="4" tint="-0.249977111117893"/>
        <rFont val="TH SarabunPSK"/>
        <family val="2"/>
      </rPr>
      <t>4</t>
    </r>
    <r>
      <rPr>
        <b/>
        <sz val="20"/>
        <color theme="4" tint="-0.249977111117893"/>
        <rFont val="TH SarabunPSK"/>
        <family val="2"/>
      </rPr>
      <t>) จากระบบย่อยอาหารสัตว์ (Enteric Fermentation) และการจัดการมูลสัตว์ (Manure Management) (หน่วย : กิโลกรัม ต่อประชากร ต่อปี)</t>
    </r>
  </si>
  <si>
    <t>ตารางค่าเฉลี่ยของไนโตรเจนในมูลสัตว์ที่อยู่ในระบบการจัดการมูลสัตว์ต่อปี (หน่วย : กิโลกรัมไนโตรเจน ต่อประชากร ต่อปี)</t>
  </si>
  <si>
    <t>ตารางแสดงค่าการปล่อยก๊าซเรือนกระจกสำหรับไนตรัสออกไซด์จากระบบการจัดการมูลสัตว์ (หน่วย : กิโลกรัม ต่อประชากร ต่อปี)</t>
  </si>
  <si>
    <t>ประเภทนาข้าว</t>
  </si>
  <si>
    <t xml:space="preserve">นาปีในเขตชลประทาน ขังน้ำตลอดทั้งปี </t>
  </si>
  <si>
    <t xml:space="preserve">นาปีในเขตชลประทานขังน้ำและปล่อยน้ำออก 1 ครั้ง </t>
  </si>
  <si>
    <t xml:space="preserve">นาปีในเขตชลประทานขังน้ำและปล่อยน้ำออกมากกว่า 1 ครั้ง </t>
  </si>
  <si>
    <t>นาปีนอกเขตชลประทาน ความลึกน้ำไม่เกิน 50 เซนติเมตร</t>
  </si>
  <si>
    <t>นาปีนอกชลประทาน นาแล้ง</t>
  </si>
  <si>
    <t>นาปีนอกเขตชลประทาน ความลึกน้ำมากกว่า 50 เซนติเมตร</t>
  </si>
  <si>
    <t xml:space="preserve">นาปรังในเขตชลประทานขังน้ำตลอดทั้งปี </t>
  </si>
  <si>
    <t xml:space="preserve">นาปรังในเขตชลประทานขังน้ำและปล่อยน้ำออก 1 ครั้ง </t>
  </si>
  <si>
    <t xml:space="preserve">นาปรังในเขตชลประทานขังน้ำและปล่อยน้ำออกมากกว่า 1 ครั้ง </t>
  </si>
  <si>
    <t xml:space="preserve">ข้าวไร่ </t>
  </si>
  <si>
    <t>Continuously flooded</t>
  </si>
  <si>
    <t>Intermittently flooded- Single aeration</t>
  </si>
  <si>
    <t>Intermittently flooded- Multiple aeration</t>
  </si>
  <si>
    <t>Regular rainfed (water level 0 - 50 cm)</t>
  </si>
  <si>
    <t>Drought prone</t>
  </si>
  <si>
    <t>Deep water (water level &gt; 50 cm)</t>
  </si>
  <si>
    <t>Upalnd rice</t>
  </si>
  <si>
    <t>Irrigated</t>
  </si>
  <si>
    <t>Rainfed and deep water</t>
  </si>
  <si>
    <t>Second rice Irrigation</t>
  </si>
  <si>
    <t>Upland</t>
  </si>
  <si>
    <t>Sub categories for reporting year </t>
  </si>
  <si>
    <t>ค่าการปล่อยก๊าซเรือนกระจกจาการเพาะปลูกข้าว (หน่วย : กิโลกรัมมีเทนต่อเฮคตาร์)</t>
  </si>
  <si>
    <t>ข้อมูลทั่วไปขององค์กรปกครองส่วนท้องถิ่น</t>
  </si>
  <si>
    <t>ชื่อองค์กรปกครองส่วนท้องถิ่น</t>
  </si>
  <si>
    <t>ภูมิภาค</t>
  </si>
  <si>
    <t>จังหวัด</t>
  </si>
  <si>
    <t>พื้นที่ตามการปกครอง (ตร.กม.)</t>
  </si>
  <si>
    <t>ปีที่จัดทำข้อมูล (ปีฐาน)</t>
  </si>
  <si>
    <t>ข้อมูลผู้ประสานงาน</t>
  </si>
  <si>
    <t>ชื่อผู้ประสานงาน</t>
  </si>
  <si>
    <t>แผนก</t>
  </si>
  <si>
    <t>โทรศัพท์</t>
  </si>
  <si>
    <t>Email</t>
  </si>
  <si>
    <t>กลุ่มเผาไหม้อยู่กับที่</t>
  </si>
  <si>
    <t>การใช้พลังงานในส่วนที่พักอาศัย</t>
  </si>
  <si>
    <t>การใช้พลังงานไฟฟ้าของถนนสาธารณะ</t>
  </si>
  <si>
    <t>การใช้พลังงานภาคธุรกิจการค้าและอุตสาหกรรมการผลิต</t>
  </si>
  <si>
    <t>การใช้พลังงานหน่วยงานภาครัฐและเอกชน</t>
  </si>
  <si>
    <t>การใช้เชื้อเพลิงสำหรับผลิตพลังงาน</t>
  </si>
  <si>
    <t>กลุ่มเผาไหม้แคลื่อนที่</t>
  </si>
  <si>
    <t>การใช้พลังงานภาคการขนส่งทางถนน</t>
  </si>
  <si>
    <t>การใช้พลังงานภาคการขนส่งทางระบบราง</t>
  </si>
  <si>
    <t>การใช้พลังงานภาคการขนส่งทางน้ำ</t>
  </si>
  <si>
    <t>การใช้พลังงานภาคการขนส่งทางอากาศ</t>
  </si>
  <si>
    <t>กลุ่มการจัดการของเสีย</t>
  </si>
  <si>
    <t>การจัดการของเสียด้วยวิธีฝังกลบ</t>
  </si>
  <si>
    <t>การจัดการของเสียด้วยวิธีการทางชีวภาพ</t>
  </si>
  <si>
    <t>การจัดการของเสียด้วยวิธีการเผาไหม้</t>
  </si>
  <si>
    <t>การจัดการน้ำเสียและการปล่อยทิ้ง</t>
  </si>
  <si>
    <t>กลุ่มการเกษตร ป่าไม้ และการใช้ประโยชน์ที่ดิน</t>
  </si>
  <si>
    <t>การจัดการปศุสัตว์</t>
  </si>
  <si>
    <t>การจัดการเพาะปลูกข้าว</t>
  </si>
  <si>
    <t>การใช้ปุ๋ยเคมี</t>
  </si>
  <si>
    <t>การจัดการพื้นที่ป่าไม้</t>
  </si>
  <si>
    <t>สรุปผลข้อมูลก๊าซเรือนกระจก</t>
  </si>
  <si>
    <t>ข้อมูลกิจกรรม</t>
  </si>
  <si>
    <r>
      <t>ปริมาณก๊าซเรือนกระจก (kg CO</t>
    </r>
    <r>
      <rPr>
        <b/>
        <vertAlign val="subscript"/>
        <sz val="16"/>
        <color theme="1"/>
        <rFont val="TH SarabunPSK"/>
        <family val="2"/>
      </rPr>
      <t>2</t>
    </r>
    <r>
      <rPr>
        <b/>
        <sz val="16"/>
        <color theme="1"/>
        <rFont val="TH SarabunPSK"/>
        <family val="2"/>
      </rPr>
      <t>eq)</t>
    </r>
  </si>
  <si>
    <r>
      <t>ปริมาณก๊าซเรือนกระจก (kg CO</t>
    </r>
    <r>
      <rPr>
        <b/>
        <vertAlign val="subscript"/>
        <sz val="16"/>
        <color theme="0"/>
        <rFont val="TH SarabunPSK"/>
        <family val="2"/>
      </rPr>
      <t>2</t>
    </r>
    <r>
      <rPr>
        <b/>
        <sz val="16"/>
        <color theme="0"/>
        <rFont val="TH SarabunPSK"/>
        <family val="2"/>
      </rPr>
      <t>eq)</t>
    </r>
  </si>
  <si>
    <t>ขอบเขตที่1</t>
  </si>
  <si>
    <t>ขอบเขตที่2</t>
  </si>
  <si>
    <t>ขอบเขตที่3</t>
  </si>
  <si>
    <t>รวม</t>
  </si>
  <si>
    <t>การใช้พลังงานในส่วนของที่พักอาศัย</t>
  </si>
  <si>
    <t>ประเภทพลังงานที่ใช้</t>
  </si>
  <si>
    <t>ปริมาณพลังงานที่ใช้</t>
  </si>
  <si>
    <t>ถ่านหุงต้ม</t>
  </si>
  <si>
    <r>
      <t>ปริมาณก๊าซเรือนกระจก (kg CO</t>
    </r>
    <r>
      <rPr>
        <b/>
        <vertAlign val="subscript"/>
        <sz val="14"/>
        <color theme="0"/>
        <rFont val="TH SarabunPSK"/>
        <family val="2"/>
      </rPr>
      <t>2</t>
    </r>
    <r>
      <rPr>
        <b/>
        <sz val="14"/>
        <color theme="0"/>
        <rFont val="TH SarabunPSK"/>
        <family val="2"/>
      </rPr>
      <t>eq)</t>
    </r>
  </si>
  <si>
    <t>แก๊สโซฮอล์</t>
  </si>
  <si>
    <t>น้ำมันไบโอดีเซล</t>
  </si>
  <si>
    <t>น้ำมันก๊าด</t>
  </si>
  <si>
    <r>
      <t>การใช้พลังงานภาคการขนส่งทางถนน (การขนส่ง</t>
    </r>
    <r>
      <rPr>
        <b/>
        <u/>
        <sz val="20"/>
        <color theme="4" tint="-0.249977111117893"/>
        <rFont val="TH SarabunPSK"/>
        <family val="2"/>
      </rPr>
      <t>ภายใน</t>
    </r>
    <r>
      <rPr>
        <b/>
        <sz val="20"/>
        <color theme="4" tint="-0.249977111117893"/>
        <rFont val="TH SarabunPSK"/>
        <family val="2"/>
      </rPr>
      <t>ขอบเขตเทศบาล)</t>
    </r>
  </si>
  <si>
    <r>
      <t>การใช้พลังงานภาคการขนส่งทางถนน (การขนส่ง</t>
    </r>
    <r>
      <rPr>
        <b/>
        <u/>
        <sz val="20"/>
        <color theme="4" tint="-0.249977111117893"/>
        <rFont val="TH SarabunPSK"/>
        <family val="2"/>
      </rPr>
      <t>ระหว่าง</t>
    </r>
    <r>
      <rPr>
        <b/>
        <sz val="20"/>
        <color theme="4" tint="-0.249977111117893"/>
        <rFont val="TH SarabunPSK"/>
        <family val="2"/>
      </rPr>
      <t>เทศบาล)</t>
    </r>
  </si>
  <si>
    <r>
      <t>การใช้พลังงานภาคการขนส่งทางระบบราง (การขนส่ง</t>
    </r>
    <r>
      <rPr>
        <b/>
        <u/>
        <sz val="20"/>
        <color theme="4" tint="-0.249977111117893"/>
        <rFont val="TH SarabunPSK"/>
        <family val="2"/>
      </rPr>
      <t>ภายใน</t>
    </r>
    <r>
      <rPr>
        <b/>
        <sz val="20"/>
        <color theme="4" tint="-0.249977111117893"/>
        <rFont val="TH SarabunPSK"/>
        <family val="2"/>
      </rPr>
      <t>ขอบเขตเทศบาล)</t>
    </r>
  </si>
  <si>
    <r>
      <t>การใช้พลังงานภาคการขนส่งทางระบบราง (การขนส่ง</t>
    </r>
    <r>
      <rPr>
        <b/>
        <u/>
        <sz val="20"/>
        <color theme="4" tint="-0.249977111117893"/>
        <rFont val="TH SarabunPSK"/>
        <family val="2"/>
      </rPr>
      <t>ระหว่าง</t>
    </r>
    <r>
      <rPr>
        <b/>
        <sz val="20"/>
        <color theme="4" tint="-0.249977111117893"/>
        <rFont val="TH SarabunPSK"/>
        <family val="2"/>
      </rPr>
      <t>เทศบาล)</t>
    </r>
  </si>
  <si>
    <r>
      <t>การใช้พลังงานภาคการขนส่งทางน้ำ (การขนส่ง</t>
    </r>
    <r>
      <rPr>
        <b/>
        <u/>
        <sz val="20"/>
        <color theme="4" tint="-0.249977111117893"/>
        <rFont val="TH SarabunPSK"/>
        <family val="2"/>
      </rPr>
      <t>ภายใน</t>
    </r>
    <r>
      <rPr>
        <b/>
        <sz val="20"/>
        <color theme="4" tint="-0.249977111117893"/>
        <rFont val="TH SarabunPSK"/>
        <family val="2"/>
      </rPr>
      <t>ขอบเขตเทศบาล)</t>
    </r>
  </si>
  <si>
    <r>
      <t>การใช้พลังงานภาคการขนส่งทางน้ำ (การขนส่ง</t>
    </r>
    <r>
      <rPr>
        <b/>
        <u/>
        <sz val="20"/>
        <color theme="4" tint="-0.249977111117893"/>
        <rFont val="TH SarabunPSK"/>
        <family val="2"/>
      </rPr>
      <t>ระหว่าง</t>
    </r>
    <r>
      <rPr>
        <b/>
        <sz val="20"/>
        <color theme="4" tint="-0.249977111117893"/>
        <rFont val="TH SarabunPSK"/>
        <family val="2"/>
      </rPr>
      <t>เทศบาล)</t>
    </r>
  </si>
  <si>
    <t>จำนวน (ตัว) ต่อปี</t>
  </si>
  <si>
    <t>สัดส่วนรูปแบบการจัดการมูลสัตว์</t>
  </si>
  <si>
    <t>ประเภทเชื้อเพลิง</t>
  </si>
  <si>
    <t>ปริมาณเชื้อเพลิง</t>
  </si>
  <si>
    <t>ปี (พ.ศ.)</t>
  </si>
  <si>
    <t>เชื้อเพลิงที่ใช้ในการเผาไหม้ขยะมูลฝอย</t>
  </si>
  <si>
    <t>ปริมาณขยะที่นำมาเผา (ตัน/ปี)</t>
  </si>
  <si>
    <t>ปริมาณขยะที่นำมากำจัด (ตัน/ปี)</t>
  </si>
  <si>
    <t>ปริมาณน้ำเสียที่เข้าระบบบำบัด (ลบ.ม./ปี)</t>
  </si>
  <si>
    <t>ค่า BOD (มก./ลิตร)</t>
  </si>
  <si>
    <t>องค์ประกอบขยะ</t>
  </si>
  <si>
    <t>ประเภทขยะ</t>
  </si>
  <si>
    <t>องค์ประกอบขยะ (%)</t>
  </si>
  <si>
    <t>เศษอาหาร</t>
  </si>
  <si>
    <t>กระดาษ</t>
  </si>
  <si>
    <t>พลาสติก</t>
  </si>
  <si>
    <t>แก้ว</t>
  </si>
  <si>
    <t>โลหะ</t>
  </si>
  <si>
    <t>ยาง/หนัง</t>
  </si>
  <si>
    <t>ผ้า</t>
  </si>
  <si>
    <t>ไม้/ใบไม้</t>
  </si>
  <si>
    <t>หิน/กระเบื้อง</t>
  </si>
  <si>
    <t>อื่นๆ</t>
  </si>
  <si>
    <t>DDOCmdT = Wx,T x DOCx x DOCf x MCF</t>
  </si>
  <si>
    <r>
      <t>DDOCma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 xml:space="preserve"> = DDOCmd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 xml:space="preserve"> + (DDOCma</t>
    </r>
    <r>
      <rPr>
        <vertAlign val="subscript"/>
        <sz val="14"/>
        <color theme="1"/>
        <rFont val="TH SarabunPSK"/>
        <family val="2"/>
      </rPr>
      <t>T-1</t>
    </r>
    <r>
      <rPr>
        <sz val="14"/>
        <color theme="1"/>
        <rFont val="TH SarabunPSK"/>
        <family val="2"/>
      </rPr>
      <t xml:space="preserve"> x e</t>
    </r>
    <r>
      <rPr>
        <vertAlign val="superscript"/>
        <sz val="14"/>
        <color theme="1"/>
        <rFont val="TH SarabunPSK"/>
        <family val="2"/>
      </rPr>
      <t>-k</t>
    </r>
    <r>
      <rPr>
        <sz val="14"/>
        <color theme="1"/>
        <rFont val="TH SarabunPSK"/>
        <family val="2"/>
      </rPr>
      <t>)</t>
    </r>
  </si>
  <si>
    <r>
      <t>DDOCm decomp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 xml:space="preserve"> = DDOCma</t>
    </r>
    <r>
      <rPr>
        <vertAlign val="subscript"/>
        <sz val="14"/>
        <color theme="1"/>
        <rFont val="TH SarabunPSK"/>
        <family val="2"/>
      </rPr>
      <t>T-1</t>
    </r>
    <r>
      <rPr>
        <sz val="14"/>
        <color theme="1"/>
        <rFont val="TH SarabunPSK"/>
        <family val="2"/>
      </rPr>
      <t xml:space="preserve"> x (1-e</t>
    </r>
    <r>
      <rPr>
        <vertAlign val="superscript"/>
        <sz val="14"/>
        <color theme="1"/>
        <rFont val="TH SarabunPSK"/>
        <family val="2"/>
      </rPr>
      <t>-k</t>
    </r>
    <r>
      <rPr>
        <sz val="14"/>
        <color theme="1"/>
        <rFont val="TH SarabunPSK"/>
        <family val="2"/>
      </rPr>
      <t>)</t>
    </r>
  </si>
  <si>
    <r>
      <t>CH</t>
    </r>
    <r>
      <rPr>
        <vertAlign val="subscript"/>
        <sz val="14"/>
        <color theme="1"/>
        <rFont val="TH SarabunPSK"/>
        <family val="2"/>
      </rPr>
      <t>4</t>
    </r>
    <r>
      <rPr>
        <sz val="14"/>
        <color theme="1"/>
        <rFont val="TH SarabunPSK"/>
        <family val="2"/>
      </rPr>
      <t xml:space="preserve"> generated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 xml:space="preserve"> = DDOCm decomp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 xml:space="preserve"> x F x 16/12</t>
    </r>
  </si>
  <si>
    <r>
      <t>CH</t>
    </r>
    <r>
      <rPr>
        <vertAlign val="subscript"/>
        <sz val="14"/>
        <color theme="1"/>
        <rFont val="TH SarabunPSK"/>
        <family val="2"/>
      </rPr>
      <t xml:space="preserve">4 </t>
    </r>
    <r>
      <rPr>
        <sz val="14"/>
        <color theme="1"/>
        <rFont val="TH SarabunPSK"/>
        <family val="2"/>
      </rPr>
      <t>Emissions = [</t>
    </r>
    <r>
      <rPr>
        <sz val="14"/>
        <color theme="1"/>
        <rFont val="Symbol"/>
        <family val="1"/>
        <charset val="2"/>
      </rPr>
      <t>å</t>
    </r>
    <r>
      <rPr>
        <sz val="14"/>
        <color theme="1"/>
        <rFont val="TH SarabunPSK"/>
        <family val="2"/>
      </rPr>
      <t>x CH</t>
    </r>
    <r>
      <rPr>
        <vertAlign val="subscript"/>
        <sz val="14"/>
        <color theme="1"/>
        <rFont val="TH SarabunPSK"/>
        <family val="2"/>
      </rPr>
      <t>4</t>
    </r>
    <r>
      <rPr>
        <sz val="14"/>
        <color theme="1"/>
        <rFont val="TH SarabunPSK"/>
        <family val="2"/>
      </rPr>
      <t xml:space="preserve"> generated</t>
    </r>
    <r>
      <rPr>
        <vertAlign val="subscript"/>
        <sz val="14"/>
        <color theme="1"/>
        <rFont val="TH SarabunPSK"/>
        <family val="2"/>
      </rPr>
      <t>x,T</t>
    </r>
    <r>
      <rPr>
        <sz val="14"/>
        <color theme="1"/>
        <rFont val="TH SarabunPSK"/>
        <family val="2"/>
      </rPr>
      <t xml:space="preserve"> – R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>] x (1-OX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>)</t>
    </r>
  </si>
  <si>
    <t>Year</t>
  </si>
  <si>
    <t>Total Waste Generated (tonnes/yr)</t>
  </si>
  <si>
    <t xml:space="preserve"> Waste gen. (W) (Gg/yr)</t>
  </si>
  <si>
    <r>
      <t>DDOCmd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 xml:space="preserve"> (Gg/yr)</t>
    </r>
  </si>
  <si>
    <r>
      <t>DDOCma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 xml:space="preserve"> (Gg/yr)</t>
    </r>
  </si>
  <si>
    <r>
      <t>DDOCmdecomp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 xml:space="preserve"> (Gg/yr)</t>
    </r>
  </si>
  <si>
    <r>
      <t>CH</t>
    </r>
    <r>
      <rPr>
        <vertAlign val="subscript"/>
        <sz val="14"/>
        <color theme="1"/>
        <rFont val="TH SarabunPSK"/>
        <family val="2"/>
      </rPr>
      <t>4</t>
    </r>
    <r>
      <rPr>
        <sz val="14"/>
        <color theme="1"/>
        <rFont val="TH SarabunPSK"/>
        <family val="2"/>
      </rPr>
      <t xml:space="preserve"> generated</t>
    </r>
    <r>
      <rPr>
        <vertAlign val="subscript"/>
        <sz val="14"/>
        <color theme="1"/>
        <rFont val="TH SarabunPSK"/>
        <family val="2"/>
      </rPr>
      <t>T</t>
    </r>
    <r>
      <rPr>
        <sz val="14"/>
        <color theme="1"/>
        <rFont val="TH SarabunPSK"/>
        <family val="2"/>
      </rPr>
      <t xml:space="preserve"> (Gg/yr)</t>
    </r>
  </si>
  <si>
    <r>
      <t>CH</t>
    </r>
    <r>
      <rPr>
        <vertAlign val="subscript"/>
        <sz val="14"/>
        <color theme="1"/>
        <rFont val="TH SarabunPSK"/>
        <family val="2"/>
      </rPr>
      <t>4</t>
    </r>
    <r>
      <rPr>
        <sz val="14"/>
        <color theme="1"/>
        <rFont val="TH SarabunPSK"/>
        <family val="2"/>
      </rPr>
      <t xml:space="preserve"> emissions (Gg/yr)</t>
    </r>
  </si>
  <si>
    <r>
      <t>Total CH</t>
    </r>
    <r>
      <rPr>
        <vertAlign val="subscript"/>
        <sz val="14"/>
        <color theme="1"/>
        <rFont val="TH SarabunPSK"/>
        <family val="2"/>
      </rPr>
      <t>4</t>
    </r>
    <r>
      <rPr>
        <sz val="14"/>
        <color theme="1"/>
        <rFont val="TH SarabunPSK"/>
        <family val="2"/>
      </rPr>
      <t xml:space="preserve"> emissions (Gg/yr)</t>
    </r>
  </si>
  <si>
    <r>
      <t>Total GHG emissions (GgCO</t>
    </r>
    <r>
      <rPr>
        <vertAlign val="sub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e/yr)</t>
    </r>
  </si>
  <si>
    <t>Food waste</t>
  </si>
  <si>
    <t>Paper/cardboard</t>
  </si>
  <si>
    <t>Textiles</t>
  </si>
  <si>
    <t>Garden/Park waste</t>
  </si>
  <si>
    <t>Waste composition of municipality A</t>
  </si>
  <si>
    <t xml:space="preserve">Conversion factor </t>
  </si>
  <si>
    <t>Type</t>
  </si>
  <si>
    <t>%</t>
  </si>
  <si>
    <t>tonne to Gg</t>
  </si>
  <si>
    <r>
      <t>C to CH</t>
    </r>
    <r>
      <rPr>
        <vertAlign val="subscript"/>
        <sz val="16"/>
        <color theme="1"/>
        <rFont val="TH SarabunPSK"/>
        <family val="2"/>
      </rPr>
      <t>4</t>
    </r>
  </si>
  <si>
    <r>
      <t>DOC</t>
    </r>
    <r>
      <rPr>
        <b/>
        <vertAlign val="subscript"/>
        <sz val="16"/>
        <color theme="1"/>
        <rFont val="TH SarabunPSK"/>
        <family val="2"/>
      </rPr>
      <t>f</t>
    </r>
  </si>
  <si>
    <t>MCF</t>
  </si>
  <si>
    <t>Landfill</t>
  </si>
  <si>
    <t>Open dump</t>
  </si>
  <si>
    <t>F</t>
  </si>
  <si>
    <t>OX</t>
  </si>
  <si>
    <t>DOC content</t>
  </si>
  <si>
    <t>Wood</t>
  </si>
  <si>
    <t>Garden and Park
waste</t>
  </si>
  <si>
    <t>Nappies</t>
  </si>
  <si>
    <t>Rubber and Leather</t>
  </si>
  <si>
    <t>Plastics</t>
  </si>
  <si>
    <t>Metal</t>
  </si>
  <si>
    <t>Glass</t>
  </si>
  <si>
    <t>Other, inert waste</t>
  </si>
  <si>
    <t>k Values</t>
  </si>
  <si>
    <t>k = ln(2)/t1/2</t>
  </si>
  <si>
    <t>Type of waste</t>
  </si>
  <si>
    <t>Climate Zone</t>
  </si>
  <si>
    <t>Boreal and Temperate
(MAT ≤ 20°C)</t>
  </si>
  <si>
    <t>Tropical1
(MAT &gt; 20°C)</t>
  </si>
  <si>
    <t>Dry
(MAP/PET &lt; 1)</t>
  </si>
  <si>
    <t>Wet
(MAP/PET &gt; 1)</t>
  </si>
  <si>
    <t>Dry
(MAP &lt; 1000 mm)</t>
  </si>
  <si>
    <t>Moist and Wet
(MAP ≥ 1000 mm)</t>
  </si>
  <si>
    <t>Default</t>
  </si>
  <si>
    <t>Range</t>
  </si>
  <si>
    <t>Slowly degrading waste</t>
  </si>
  <si>
    <t>Paper/textiles waste</t>
  </si>
  <si>
    <t>0.03-0.05</t>
  </si>
  <si>
    <t>0.05-0.07</t>
  </si>
  <si>
    <t>0.04-0.06</t>
  </si>
  <si>
    <t>0.06-0.085</t>
  </si>
  <si>
    <t>Wood/Straw waste</t>
  </si>
  <si>
    <t>0.01-0.03</t>
  </si>
  <si>
    <t>0.02-0.04</t>
  </si>
  <si>
    <t>Modeartely degradaing waste</t>
  </si>
  <si>
    <t>Other (non –food) organic putrescible/ Garden and park waste</t>
  </si>
  <si>
    <t>0.06-0.01</t>
  </si>
  <si>
    <t>0.05-0.08</t>
  </si>
  <si>
    <t>0.15-0.2</t>
  </si>
  <si>
    <t>Rapidly degrading waste</t>
  </si>
  <si>
    <t>Food waste/Sewage sludge</t>
  </si>
  <si>
    <t>0.1-0.2</t>
  </si>
  <si>
    <t>0.07-0.1</t>
  </si>
  <si>
    <t>0.17-0.7</t>
  </si>
  <si>
    <t>Bulk waste</t>
  </si>
  <si>
    <t>0.08-0.1</t>
  </si>
  <si>
    <t>Half-life time: t(1/2)</t>
  </si>
  <si>
    <t>14-23</t>
  </si>
  <si>
    <t>23-69</t>
  </si>
  <si>
    <r>
      <t>GWP</t>
    </r>
    <r>
      <rPr>
        <b/>
        <vertAlign val="subscript"/>
        <sz val="16"/>
        <color theme="1"/>
        <rFont val="TH SarabunPSK"/>
        <family val="2"/>
      </rPr>
      <t>100</t>
    </r>
  </si>
  <si>
    <t>CO2</t>
  </si>
  <si>
    <t>CH4</t>
  </si>
  <si>
    <t>N2O</t>
  </si>
  <si>
    <r>
      <t>ปริมาณก๊าซเรือนกระจก (tonnes CO</t>
    </r>
    <r>
      <rPr>
        <b/>
        <vertAlign val="subscript"/>
        <sz val="16"/>
        <color theme="0"/>
        <rFont val="TH SarabunPSK"/>
        <family val="2"/>
      </rPr>
      <t>2</t>
    </r>
    <r>
      <rPr>
        <b/>
        <sz val="16"/>
        <color theme="0"/>
        <rFont val="TH SarabunPSK"/>
        <family val="2"/>
      </rPr>
      <t>eq)</t>
    </r>
  </si>
  <si>
    <t>รายงานข้อมูลก๊าซเรือนกระจก ปริมาณทั้งสิ้น</t>
  </si>
  <si>
    <t>เทศบาล ก</t>
  </si>
  <si>
    <t>กลาง</t>
  </si>
  <si>
    <t>กรุงเทพฯ</t>
  </si>
  <si>
    <t>วิษณุ ผลโพธิ์</t>
  </si>
  <si>
    <t>ศูนย์ข้อมูลก๊าซเรือนกระจก</t>
  </si>
  <si>
    <t>(02)1419838</t>
  </si>
  <si>
    <t>wisanu@tgo.or.th</t>
  </si>
  <si>
    <t>น้ำมันดีเซล (รถจักร)</t>
  </si>
  <si>
    <t>น้ำมันดีเซล (โบกี้พ่วง)</t>
  </si>
  <si>
    <t>น้ำมันดีเซล (รถพ่วง)</t>
  </si>
  <si>
    <r>
      <t>ปริมาณก๊าซเรือนกระจก (tonne CO</t>
    </r>
    <r>
      <rPr>
        <b/>
        <vertAlign val="subscript"/>
        <sz val="16"/>
        <color theme="0"/>
        <rFont val="TH SarabunPSK"/>
        <family val="2"/>
      </rPr>
      <t>2</t>
    </r>
    <r>
      <rPr>
        <b/>
        <sz val="16"/>
        <color theme="0"/>
        <rFont val="TH SarabunPSK"/>
        <family val="2"/>
      </rPr>
      <t>eq)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</si>
</sst>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00"/>
    <numFmt numFmtId="188" formatCode="_-* #,##0_-;\-* #,##0_-;_-* &quot;-&quot;??_-;_-@_-"/>
  </numFmts>
  <fonts count="30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20"/>
      <color theme="1"/>
      <name val="TH SarabunPSK"/>
      <family val="2"/>
    </font>
    <font>
      <sz val="14"/>
      <color theme="0" tint="-0.34998626667073579"/>
      <name val="TH SarabunPSK"/>
      <family val="2"/>
    </font>
    <font>
      <sz val="14"/>
      <color theme="0"/>
      <name val="TH SarabunPSK"/>
      <family val="2"/>
    </font>
    <font>
      <vertAlign val="subscript"/>
      <sz val="14"/>
      <color theme="1"/>
      <name val="TH SarabunPSK"/>
      <family val="2"/>
    </font>
    <font>
      <vertAlign val="subscript"/>
      <sz val="14"/>
      <color theme="0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b/>
      <sz val="20"/>
      <color theme="4" tint="-0.249977111117893"/>
      <name val="TH SarabunPSK"/>
      <family val="2"/>
    </font>
    <font>
      <b/>
      <u/>
      <sz val="20"/>
      <color theme="4" tint="-0.249977111117893"/>
      <name val="TH SarabunPSK"/>
      <family val="2"/>
    </font>
    <font>
      <b/>
      <vertAlign val="subscript"/>
      <sz val="20"/>
      <color theme="4" tint="-0.249977111117893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vertAlign val="subscript"/>
      <sz val="14"/>
      <color theme="0"/>
      <name val="TH SarabunPSK"/>
      <family val="2"/>
    </font>
    <font>
      <b/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6"/>
      <color theme="0"/>
      <name val="TH SarabunPSK"/>
      <family val="2"/>
    </font>
    <font>
      <b/>
      <vertAlign val="subscript"/>
      <sz val="16"/>
      <color theme="1"/>
      <name val="TH SarabunPSK"/>
      <family val="2"/>
    </font>
    <font>
      <b/>
      <vertAlign val="subscript"/>
      <sz val="16"/>
      <color theme="0"/>
      <name val="TH SarabunPSK"/>
      <family val="2"/>
    </font>
    <font>
      <vertAlign val="subscript"/>
      <sz val="16"/>
      <color theme="1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vertAlign val="superscript"/>
      <sz val="14"/>
      <color theme="1"/>
      <name val="TH SarabunPSK"/>
      <family val="2"/>
    </font>
    <font>
      <sz val="14"/>
      <color theme="1"/>
      <name val="Symbol"/>
      <family val="1"/>
      <charset val="2"/>
    </font>
    <font>
      <sz val="14"/>
      <color rgb="FFFF0000"/>
      <name val="TH SarabunPSK"/>
      <family val="2"/>
    </font>
    <font>
      <sz val="20"/>
      <color rgb="FFC00000"/>
      <name val="TH SarabunPSK"/>
      <family val="2"/>
    </font>
    <font>
      <b/>
      <sz val="20"/>
      <color theme="8"/>
      <name val="TH SarabunPSK"/>
      <family val="2"/>
    </font>
    <font>
      <sz val="16"/>
      <color theme="10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medium">
        <color theme="8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n">
        <color theme="0"/>
      </left>
      <right/>
      <top style="thin">
        <color theme="0"/>
      </top>
      <bottom style="thin">
        <color rgb="FF0070C0"/>
      </bottom>
      <diagonal/>
    </border>
    <border>
      <left/>
      <right style="thin">
        <color theme="0"/>
      </right>
      <top style="thin">
        <color theme="0"/>
      </top>
      <bottom style="thin">
        <color rgb="FF0070C0"/>
      </bottom>
      <diagonal/>
    </border>
    <border>
      <left style="thin">
        <color theme="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theme="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theme="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0"/>
      </right>
      <top style="thin">
        <color theme="8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8"/>
      </top>
      <bottom style="thin">
        <color theme="0"/>
      </bottom>
      <diagonal/>
    </border>
    <border>
      <left style="thin">
        <color theme="0"/>
      </left>
      <right style="thin">
        <color theme="8"/>
      </right>
      <top style="thin">
        <color theme="8"/>
      </top>
      <bottom style="thin">
        <color theme="0"/>
      </bottom>
      <diagonal/>
    </border>
    <border>
      <left style="thin">
        <color theme="8"/>
      </left>
      <right style="thin">
        <color theme="0"/>
      </right>
      <top style="thin">
        <color theme="0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8"/>
      </bottom>
      <diagonal/>
    </border>
    <border>
      <left style="thin">
        <color theme="0"/>
      </left>
      <right style="thin">
        <color theme="8"/>
      </right>
      <top style="thin">
        <color theme="0"/>
      </top>
      <bottom style="thin">
        <color theme="8"/>
      </bottom>
      <diagonal/>
    </border>
    <border>
      <left style="thin">
        <color theme="8" tint="-0.499984740745262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0"/>
      </left>
      <right style="thin">
        <color theme="8"/>
      </right>
      <top style="thin">
        <color theme="8"/>
      </top>
      <bottom/>
      <diagonal/>
    </border>
    <border>
      <left style="thin">
        <color theme="0"/>
      </left>
      <right/>
      <top style="thin">
        <color theme="8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0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theme="8"/>
      </left>
      <right/>
      <top style="thin">
        <color theme="0"/>
      </top>
      <bottom style="thin">
        <color theme="8"/>
      </bottom>
      <diagonal/>
    </border>
    <border>
      <left/>
      <right/>
      <top style="thin">
        <color theme="0"/>
      </top>
      <bottom style="thin">
        <color theme="8"/>
      </bottom>
      <diagonal/>
    </border>
    <border>
      <left/>
      <right style="thin">
        <color theme="8"/>
      </right>
      <top style="thin">
        <color theme="0"/>
      </top>
      <bottom style="thin">
        <color theme="8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 style="thin">
        <color theme="4"/>
      </top>
      <bottom style="thin">
        <color theme="4"/>
      </bottom>
      <diagonal/>
    </border>
    <border>
      <left/>
      <right style="thin">
        <color theme="0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61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2" borderId="0" xfId="0" applyFont="1" applyFill="1"/>
    <xf numFmtId="0" fontId="2" fillId="4" borderId="0" xfId="0" applyFont="1" applyFill="1"/>
    <xf numFmtId="0" fontId="2" fillId="3" borderId="0" xfId="0" applyFont="1" applyFill="1"/>
    <xf numFmtId="0" fontId="3" fillId="3" borderId="0" xfId="0" applyFont="1" applyFill="1"/>
    <xf numFmtId="0" fontId="1" fillId="6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vertical="center"/>
    </xf>
    <xf numFmtId="0" fontId="1" fillId="0" borderId="0" xfId="0" applyFont="1" applyFill="1" applyBorder="1"/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4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5" fillId="0" borderId="3" xfId="0" applyFont="1" applyFill="1" applyBorder="1" applyAlignment="1">
      <alignment horizontal="center"/>
    </xf>
    <xf numFmtId="0" fontId="1" fillId="3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187" fontId="1" fillId="0" borderId="0" xfId="0" applyNumberFormat="1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87" fontId="1" fillId="3" borderId="0" xfId="0" applyNumberFormat="1" applyFont="1" applyFill="1"/>
    <xf numFmtId="0" fontId="9" fillId="7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0" fillId="3" borderId="0" xfId="0" applyFont="1" applyFill="1"/>
    <xf numFmtId="0" fontId="10" fillId="3" borderId="0" xfId="0" applyFont="1" applyFill="1" applyAlignment="1"/>
    <xf numFmtId="0" fontId="1" fillId="8" borderId="6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11" borderId="0" xfId="0" applyFont="1" applyFill="1"/>
    <xf numFmtId="0" fontId="1" fillId="3" borderId="10" xfId="0" applyFont="1" applyFill="1" applyBorder="1"/>
    <xf numFmtId="187" fontId="1" fillId="3" borderId="10" xfId="0" applyNumberFormat="1" applyFont="1" applyFill="1" applyBorder="1"/>
    <xf numFmtId="0" fontId="1" fillId="3" borderId="11" xfId="0" applyFont="1" applyFill="1" applyBorder="1"/>
    <xf numFmtId="0" fontId="9" fillId="12" borderId="9" xfId="0" applyFont="1" applyFill="1" applyBorder="1" applyAlignment="1">
      <alignment horizontal="center"/>
    </xf>
    <xf numFmtId="0" fontId="9" fillId="12" borderId="12" xfId="0" applyFont="1" applyFill="1" applyBorder="1" applyAlignment="1">
      <alignment horizontal="center"/>
    </xf>
    <xf numFmtId="0" fontId="9" fillId="12" borderId="14" xfId="0" applyFont="1" applyFill="1" applyBorder="1"/>
    <xf numFmtId="0" fontId="14" fillId="3" borderId="0" xfId="0" applyFont="1" applyFill="1"/>
    <xf numFmtId="0" fontId="1" fillId="3" borderId="15" xfId="0" applyFont="1" applyFill="1" applyBorder="1"/>
    <xf numFmtId="0" fontId="10" fillId="3" borderId="16" xfId="0" applyFont="1" applyFill="1" applyBorder="1"/>
    <xf numFmtId="0" fontId="1" fillId="3" borderId="16" xfId="0" applyFont="1" applyFill="1" applyBorder="1"/>
    <xf numFmtId="0" fontId="14" fillId="3" borderId="15" xfId="0" applyFont="1" applyFill="1" applyBorder="1"/>
    <xf numFmtId="0" fontId="16" fillId="0" borderId="0" xfId="0" applyFont="1" applyAlignment="1">
      <alignment horizontal="right" indent="1"/>
    </xf>
    <xf numFmtId="0" fontId="16" fillId="3" borderId="0" xfId="0" applyFont="1" applyFill="1" applyAlignment="1">
      <alignment horizontal="right" indent="1"/>
    </xf>
    <xf numFmtId="0" fontId="14" fillId="3" borderId="17" xfId="0" applyFont="1" applyFill="1" applyBorder="1" applyAlignment="1">
      <alignment horizontal="right" indent="1"/>
    </xf>
    <xf numFmtId="0" fontId="14" fillId="3" borderId="17" xfId="0" applyFont="1" applyFill="1" applyBorder="1"/>
    <xf numFmtId="0" fontId="18" fillId="10" borderId="9" xfId="0" applyFont="1" applyFill="1" applyBorder="1" applyAlignment="1">
      <alignment horizontal="center" vertical="center"/>
    </xf>
    <xf numFmtId="0" fontId="1" fillId="3" borderId="18" xfId="0" applyFont="1" applyFill="1" applyBorder="1"/>
    <xf numFmtId="0" fontId="10" fillId="3" borderId="18" xfId="0" applyFont="1" applyFill="1" applyBorder="1"/>
    <xf numFmtId="0" fontId="14" fillId="3" borderId="15" xfId="0" applyFont="1" applyFill="1" applyBorder="1" applyProtection="1">
      <protection locked="0"/>
    </xf>
    <xf numFmtId="43" fontId="14" fillId="3" borderId="17" xfId="1" applyFont="1" applyFill="1" applyBorder="1"/>
    <xf numFmtId="0" fontId="14" fillId="14" borderId="17" xfId="0" applyFont="1" applyFill="1" applyBorder="1" applyAlignment="1" applyProtection="1">
      <alignment horizontal="right" indent="1"/>
      <protection locked="0"/>
    </xf>
    <xf numFmtId="0" fontId="14" fillId="15" borderId="17" xfId="0" applyFont="1" applyFill="1" applyBorder="1" applyAlignment="1" applyProtection="1">
      <alignment horizontal="right" indent="1"/>
      <protection locked="0"/>
    </xf>
    <xf numFmtId="0" fontId="14" fillId="13" borderId="17" xfId="0" applyFont="1" applyFill="1" applyBorder="1" applyAlignment="1" applyProtection="1">
      <alignment horizontal="right" indent="1"/>
      <protection locked="0"/>
    </xf>
    <xf numFmtId="0" fontId="14" fillId="16" borderId="17" xfId="0" applyFont="1" applyFill="1" applyBorder="1" applyAlignment="1" applyProtection="1">
      <alignment horizontal="right" indent="1"/>
      <protection locked="0"/>
    </xf>
    <xf numFmtId="0" fontId="14" fillId="3" borderId="25" xfId="0" applyFont="1" applyFill="1" applyBorder="1"/>
    <xf numFmtId="0" fontId="1" fillId="3" borderId="17" xfId="0" applyFont="1" applyFill="1" applyBorder="1" applyProtection="1">
      <protection locked="0"/>
    </xf>
    <xf numFmtId="0" fontId="18" fillId="12" borderId="9" xfId="0" applyFont="1" applyFill="1" applyBorder="1" applyAlignment="1">
      <alignment horizontal="center"/>
    </xf>
    <xf numFmtId="0" fontId="1" fillId="16" borderId="25" xfId="0" applyFont="1" applyFill="1" applyBorder="1"/>
    <xf numFmtId="0" fontId="18" fillId="12" borderId="8" xfId="0" applyFont="1" applyFill="1" applyBorder="1" applyAlignment="1">
      <alignment horizontal="center"/>
    </xf>
    <xf numFmtId="0" fontId="9" fillId="12" borderId="8" xfId="0" applyFont="1" applyFill="1" applyBorder="1" applyAlignment="1">
      <alignment horizontal="center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Protection="1"/>
    <xf numFmtId="0" fontId="1" fillId="3" borderId="0" xfId="0" applyFont="1" applyFill="1" applyBorder="1"/>
    <xf numFmtId="0" fontId="14" fillId="3" borderId="26" xfId="0" applyFont="1" applyFill="1" applyBorder="1"/>
    <xf numFmtId="0" fontId="18" fillId="12" borderId="27" xfId="0" applyFont="1" applyFill="1" applyBorder="1" applyAlignment="1">
      <alignment horizontal="center" vertical="center"/>
    </xf>
    <xf numFmtId="0" fontId="9" fillId="12" borderId="31" xfId="0" applyFont="1" applyFill="1" applyBorder="1" applyAlignment="1">
      <alignment horizontal="center"/>
    </xf>
    <xf numFmtId="0" fontId="9" fillId="12" borderId="31" xfId="0" applyFont="1" applyFill="1" applyBorder="1"/>
    <xf numFmtId="0" fontId="1" fillId="3" borderId="26" xfId="0" applyFont="1" applyFill="1" applyBorder="1" applyProtection="1">
      <protection locked="0"/>
    </xf>
    <xf numFmtId="0" fontId="1" fillId="3" borderId="26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43" fontId="1" fillId="13" borderId="26" xfId="1" applyFont="1" applyFill="1" applyBorder="1" applyProtection="1"/>
    <xf numFmtId="0" fontId="14" fillId="3" borderId="15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Protection="1">
      <protection locked="0"/>
    </xf>
    <xf numFmtId="0" fontId="16" fillId="13" borderId="15" xfId="0" applyFont="1" applyFill="1" applyBorder="1" applyAlignment="1">
      <alignment horizontal="center" vertical="center"/>
    </xf>
    <xf numFmtId="0" fontId="16" fillId="13" borderId="15" xfId="0" applyFont="1" applyFill="1" applyBorder="1" applyAlignment="1">
      <alignment horizontal="center"/>
    </xf>
    <xf numFmtId="0" fontId="16" fillId="13" borderId="15" xfId="0" applyFont="1" applyFill="1" applyBorder="1"/>
    <xf numFmtId="0" fontId="14" fillId="3" borderId="34" xfId="0" applyFont="1" applyFill="1" applyBorder="1" applyProtection="1">
      <protection locked="0"/>
    </xf>
    <xf numFmtId="0" fontId="18" fillId="12" borderId="35" xfId="0" applyFont="1" applyFill="1" applyBorder="1"/>
    <xf numFmtId="43" fontId="1" fillId="16" borderId="26" xfId="1" applyFont="1" applyFill="1" applyBorder="1"/>
    <xf numFmtId="43" fontId="1" fillId="16" borderId="15" xfId="1" applyFont="1" applyFill="1" applyBorder="1"/>
    <xf numFmtId="0" fontId="14" fillId="3" borderId="26" xfId="0" applyFont="1" applyFill="1" applyBorder="1" applyAlignment="1" applyProtection="1">
      <alignment horizontal="center" vertical="center"/>
    </xf>
    <xf numFmtId="0" fontId="14" fillId="3" borderId="15" xfId="0" applyFont="1" applyFill="1" applyBorder="1" applyAlignment="1" applyProtection="1">
      <alignment horizontal="center" vertical="center"/>
    </xf>
    <xf numFmtId="0" fontId="18" fillId="12" borderId="36" xfId="0" applyFont="1" applyFill="1" applyBorder="1" applyAlignment="1">
      <alignment horizontal="center" vertical="center"/>
    </xf>
    <xf numFmtId="0" fontId="14" fillId="3" borderId="26" xfId="0" applyFont="1" applyFill="1" applyBorder="1" applyAlignment="1" applyProtection="1">
      <alignment horizontal="center"/>
      <protection locked="0"/>
    </xf>
    <xf numFmtId="0" fontId="18" fillId="12" borderId="28" xfId="0" applyFont="1" applyFill="1" applyBorder="1" applyAlignment="1">
      <alignment vertical="center"/>
    </xf>
    <xf numFmtId="0" fontId="14" fillId="3" borderId="26" xfId="0" applyFont="1" applyFill="1" applyBorder="1" applyAlignment="1" applyProtection="1">
      <protection locked="0"/>
    </xf>
    <xf numFmtId="0" fontId="14" fillId="3" borderId="15" xfId="0" applyFont="1" applyFill="1" applyBorder="1" applyAlignment="1" applyProtection="1">
      <protection locked="0"/>
    </xf>
    <xf numFmtId="0" fontId="14" fillId="3" borderId="15" xfId="0" applyFont="1" applyFill="1" applyBorder="1" applyAlignment="1">
      <alignment horizontal="right" indent="1"/>
    </xf>
    <xf numFmtId="0" fontId="18" fillId="12" borderId="38" xfId="0" applyFont="1" applyFill="1" applyBorder="1" applyAlignment="1">
      <alignment horizontal="center"/>
    </xf>
    <xf numFmtId="0" fontId="18" fillId="12" borderId="39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14" borderId="41" xfId="0" applyFont="1" applyFill="1" applyBorder="1" applyAlignment="1">
      <alignment horizontal="center" vertical="center"/>
    </xf>
    <xf numFmtId="0" fontId="1" fillId="14" borderId="41" xfId="0" applyFont="1" applyFill="1" applyBorder="1" applyAlignment="1">
      <alignment horizontal="center" vertical="center" wrapText="1"/>
    </xf>
    <xf numFmtId="0" fontId="1" fillId="3" borderId="40" xfId="0" applyFont="1" applyFill="1" applyBorder="1"/>
    <xf numFmtId="4" fontId="1" fillId="0" borderId="41" xfId="0" applyNumberFormat="1" applyFont="1" applyFill="1" applyBorder="1" applyAlignment="1">
      <alignment horizontal="right" vertical="center" wrapText="1"/>
    </xf>
    <xf numFmtId="4" fontId="1" fillId="0" borderId="43" xfId="0" applyNumberFormat="1" applyFont="1" applyFill="1" applyBorder="1" applyAlignment="1">
      <alignment horizontal="right" vertical="center" wrapText="1"/>
    </xf>
    <xf numFmtId="2" fontId="26" fillId="0" borderId="41" xfId="0" applyNumberFormat="1" applyFont="1" applyBorder="1"/>
    <xf numFmtId="4" fontId="26" fillId="0" borderId="41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41" xfId="0" applyNumberFormat="1" applyFont="1" applyFill="1" applyBorder="1" applyAlignment="1">
      <alignment horizontal="right"/>
    </xf>
    <xf numFmtId="4" fontId="22" fillId="0" borderId="41" xfId="0" applyNumberFormat="1" applyFont="1" applyFill="1" applyBorder="1" applyAlignment="1">
      <alignment horizontal="right"/>
    </xf>
    <xf numFmtId="4" fontId="1" fillId="0" borderId="41" xfId="0" applyNumberFormat="1" applyFont="1" applyFill="1" applyBorder="1"/>
    <xf numFmtId="0" fontId="1" fillId="3" borderId="41" xfId="0" applyFont="1" applyFill="1" applyBorder="1"/>
    <xf numFmtId="0" fontId="16" fillId="0" borderId="0" xfId="0" applyFont="1" applyFill="1" applyBorder="1"/>
    <xf numFmtId="0" fontId="14" fillId="0" borderId="0" xfId="0" applyFont="1" applyFill="1" applyBorder="1"/>
    <xf numFmtId="0" fontId="16" fillId="17" borderId="41" xfId="0" applyFont="1" applyFill="1" applyBorder="1" applyAlignment="1">
      <alignment horizontal="center"/>
    </xf>
    <xf numFmtId="0" fontId="23" fillId="0" borderId="41" xfId="0" applyFont="1" applyFill="1" applyBorder="1" applyAlignment="1">
      <alignment horizontal="left" vertical="center"/>
    </xf>
    <xf numFmtId="9" fontId="23" fillId="0" borderId="41" xfId="0" applyNumberFormat="1" applyFont="1" applyFill="1" applyBorder="1" applyAlignment="1">
      <alignment horizontal="right" vertical="center"/>
    </xf>
    <xf numFmtId="187" fontId="14" fillId="0" borderId="0" xfId="0" applyNumberFormat="1" applyFont="1" applyFill="1" applyBorder="1"/>
    <xf numFmtId="0" fontId="16" fillId="15" borderId="0" xfId="0" applyFont="1" applyFill="1" applyBorder="1"/>
    <xf numFmtId="0" fontId="14" fillId="0" borderId="0" xfId="0" applyFont="1" applyFill="1" applyBorder="1" applyAlignment="1">
      <alignment horizontal="right"/>
    </xf>
    <xf numFmtId="9" fontId="14" fillId="0" borderId="0" xfId="0" applyNumberFormat="1" applyFont="1" applyFill="1" applyBorder="1"/>
    <xf numFmtId="0" fontId="14" fillId="0" borderId="41" xfId="0" applyFont="1" applyFill="1" applyBorder="1"/>
    <xf numFmtId="9" fontId="14" fillId="0" borderId="41" xfId="0" applyNumberFormat="1" applyFont="1" applyFill="1" applyBorder="1"/>
    <xf numFmtId="0" fontId="14" fillId="0" borderId="41" xfId="0" applyFont="1" applyFill="1" applyBorder="1" applyAlignment="1">
      <alignment wrapText="1"/>
    </xf>
    <xf numFmtId="0" fontId="14" fillId="0" borderId="41" xfId="0" applyFont="1" applyFill="1" applyBorder="1" applyAlignment="1">
      <alignment horizontal="center" wrapText="1"/>
    </xf>
    <xf numFmtId="0" fontId="14" fillId="0" borderId="41" xfId="0" applyFont="1" applyFill="1" applyBorder="1" applyAlignment="1">
      <alignment horizontal="center"/>
    </xf>
    <xf numFmtId="0" fontId="14" fillId="0" borderId="41" xfId="0" applyFont="1" applyFill="1" applyBorder="1" applyAlignment="1">
      <alignment horizontal="right"/>
    </xf>
    <xf numFmtId="0" fontId="14" fillId="0" borderId="41" xfId="0" applyFont="1" applyFill="1" applyBorder="1" applyAlignment="1">
      <alignment vertical="top" wrapText="1"/>
    </xf>
    <xf numFmtId="0" fontId="14" fillId="0" borderId="41" xfId="0" applyFont="1" applyFill="1" applyBorder="1" applyAlignment="1">
      <alignment vertical="center"/>
    </xf>
    <xf numFmtId="0" fontId="14" fillId="0" borderId="41" xfId="0" applyFont="1" applyFill="1" applyBorder="1" applyAlignment="1">
      <alignment horizontal="right" vertical="center"/>
    </xf>
    <xf numFmtId="0" fontId="14" fillId="0" borderId="41" xfId="0" applyFont="1" applyFill="1" applyBorder="1" applyAlignment="1">
      <alignment vertical="center" wrapText="1"/>
    </xf>
    <xf numFmtId="2" fontId="14" fillId="0" borderId="41" xfId="0" applyNumberFormat="1" applyFont="1" applyFill="1" applyBorder="1" applyAlignment="1">
      <alignment horizontal="right"/>
    </xf>
    <xf numFmtId="1" fontId="14" fillId="0" borderId="41" xfId="0" applyNumberFormat="1" applyFont="1" applyFill="1" applyBorder="1"/>
    <xf numFmtId="1" fontId="14" fillId="0" borderId="41" xfId="0" applyNumberFormat="1" applyFont="1" applyFill="1" applyBorder="1" applyAlignment="1">
      <alignment horizontal="right"/>
    </xf>
    <xf numFmtId="1" fontId="14" fillId="0" borderId="41" xfId="0" applyNumberFormat="1" applyFont="1" applyFill="1" applyBorder="1" applyAlignment="1">
      <alignment vertical="center"/>
    </xf>
    <xf numFmtId="1" fontId="14" fillId="0" borderId="41" xfId="0" applyNumberFormat="1" applyFont="1" applyFill="1" applyBorder="1" applyAlignment="1">
      <alignment horizontal="right" vertical="center"/>
    </xf>
    <xf numFmtId="2" fontId="14" fillId="0" borderId="41" xfId="0" applyNumberFormat="1" applyFont="1" applyFill="1" applyBorder="1" applyAlignment="1">
      <alignment horizontal="right" vertical="center"/>
    </xf>
    <xf numFmtId="0" fontId="16" fillId="17" borderId="0" xfId="0" applyFont="1" applyFill="1" applyBorder="1"/>
    <xf numFmtId="43" fontId="14" fillId="3" borderId="54" xfId="1" applyFont="1" applyFill="1" applyBorder="1"/>
    <xf numFmtId="0" fontId="14" fillId="3" borderId="25" xfId="0" applyFont="1" applyFill="1" applyBorder="1" applyAlignment="1">
      <alignment horizontal="right" indent="1"/>
    </xf>
    <xf numFmtId="0" fontId="18" fillId="10" borderId="27" xfId="0" applyFont="1" applyFill="1" applyBorder="1" applyAlignment="1">
      <alignment horizontal="center" vertical="center"/>
    </xf>
    <xf numFmtId="0" fontId="18" fillId="10" borderId="28" xfId="0" applyFont="1" applyFill="1" applyBorder="1" applyAlignment="1">
      <alignment horizontal="center" vertical="center"/>
    </xf>
    <xf numFmtId="0" fontId="18" fillId="10" borderId="29" xfId="0" applyFont="1" applyFill="1" applyBorder="1" applyAlignment="1">
      <alignment horizontal="center" vertical="center"/>
    </xf>
    <xf numFmtId="9" fontId="14" fillId="3" borderId="15" xfId="0" applyNumberFormat="1" applyFont="1" applyFill="1" applyBorder="1" applyProtection="1">
      <protection locked="0"/>
    </xf>
    <xf numFmtId="43" fontId="14" fillId="3" borderId="54" xfId="1" applyFont="1" applyFill="1" applyBorder="1" applyProtection="1"/>
    <xf numFmtId="43" fontId="14" fillId="3" borderId="55" xfId="1" applyFont="1" applyFill="1" applyBorder="1" applyProtection="1"/>
    <xf numFmtId="43" fontId="1" fillId="16" borderId="25" xfId="1" applyFont="1" applyFill="1" applyBorder="1"/>
    <xf numFmtId="0" fontId="14" fillId="3" borderId="15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43" fontId="1" fillId="3" borderId="25" xfId="1" applyFont="1" applyFill="1" applyBorder="1" applyProtection="1">
      <protection locked="0"/>
    </xf>
    <xf numFmtId="43" fontId="1" fillId="3" borderId="17" xfId="1" applyFont="1" applyFill="1" applyBorder="1" applyProtection="1">
      <protection locked="0"/>
    </xf>
    <xf numFmtId="0" fontId="1" fillId="3" borderId="25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4" fontId="1" fillId="3" borderId="15" xfId="0" applyNumberFormat="1" applyFont="1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3" fontId="1" fillId="3" borderId="15" xfId="0" applyNumberFormat="1" applyFont="1" applyFill="1" applyBorder="1" applyProtection="1">
      <protection locked="0"/>
    </xf>
    <xf numFmtId="43" fontId="1" fillId="3" borderId="15" xfId="1" applyFont="1" applyFill="1" applyBorder="1" applyProtection="1">
      <protection locked="0"/>
    </xf>
    <xf numFmtId="4" fontId="14" fillId="3" borderId="15" xfId="0" applyNumberFormat="1" applyFont="1" applyFill="1" applyBorder="1" applyAlignment="1" applyProtection="1">
      <protection locked="0"/>
    </xf>
    <xf numFmtId="0" fontId="14" fillId="3" borderId="34" xfId="0" applyFont="1" applyFill="1" applyBorder="1" applyAlignment="1" applyProtection="1">
      <alignment horizontal="center"/>
      <protection locked="0"/>
    </xf>
    <xf numFmtId="43" fontId="14" fillId="3" borderId="26" xfId="1" applyFont="1" applyFill="1" applyBorder="1" applyProtection="1">
      <protection locked="0"/>
    </xf>
    <xf numFmtId="43" fontId="14" fillId="3" borderId="15" xfId="1" applyFont="1" applyFill="1" applyBorder="1" applyProtection="1">
      <protection locked="0"/>
    </xf>
    <xf numFmtId="43" fontId="14" fillId="3" borderId="34" xfId="1" applyFont="1" applyFill="1" applyBorder="1" applyProtection="1">
      <protection locked="0"/>
    </xf>
    <xf numFmtId="43" fontId="14" fillId="3" borderId="26" xfId="0" applyNumberFormat="1" applyFont="1" applyFill="1" applyBorder="1" applyProtection="1"/>
    <xf numFmtId="0" fontId="14" fillId="3" borderId="15" xfId="0" applyFont="1" applyFill="1" applyBorder="1" applyProtection="1"/>
    <xf numFmtId="43" fontId="14" fillId="3" borderId="15" xfId="0" applyNumberFormat="1" applyFont="1" applyFill="1" applyBorder="1" applyProtection="1"/>
    <xf numFmtId="43" fontId="14" fillId="3" borderId="15" xfId="0" applyNumberFormat="1" applyFont="1" applyFill="1" applyBorder="1"/>
    <xf numFmtId="43" fontId="14" fillId="16" borderId="17" xfId="1" applyFont="1" applyFill="1" applyBorder="1" applyAlignment="1" applyProtection="1">
      <alignment horizontal="right"/>
      <protection locked="0"/>
    </xf>
    <xf numFmtId="43" fontId="14" fillId="13" borderId="17" xfId="1" applyFont="1" applyFill="1" applyBorder="1" applyAlignment="1" applyProtection="1">
      <alignment horizontal="right"/>
      <protection locked="0"/>
    </xf>
    <xf numFmtId="43" fontId="27" fillId="3" borderId="16" xfId="1" applyFont="1" applyFill="1" applyBorder="1"/>
    <xf numFmtId="0" fontId="28" fillId="3" borderId="16" xfId="0" applyFont="1" applyFill="1" applyBorder="1"/>
    <xf numFmtId="2" fontId="14" fillId="16" borderId="17" xfId="0" applyNumberFormat="1" applyFont="1" applyFill="1" applyBorder="1" applyAlignment="1" applyProtection="1">
      <alignment horizontal="right"/>
      <protection locked="0"/>
    </xf>
    <xf numFmtId="43" fontId="14" fillId="13" borderId="17" xfId="1" applyFont="1" applyFill="1" applyBorder="1" applyAlignment="1" applyProtection="1">
      <alignment horizontal="right" indent="1"/>
      <protection locked="0"/>
    </xf>
    <xf numFmtId="43" fontId="14" fillId="16" borderId="17" xfId="1" applyFont="1" applyFill="1" applyBorder="1" applyAlignment="1" applyProtection="1">
      <alignment horizontal="right" indent="1"/>
      <protection locked="0"/>
    </xf>
    <xf numFmtId="2" fontId="14" fillId="13" borderId="17" xfId="0" applyNumberFormat="1" applyFont="1" applyFill="1" applyBorder="1" applyAlignment="1" applyProtection="1">
      <alignment horizontal="right"/>
      <protection locked="0"/>
    </xf>
    <xf numFmtId="9" fontId="14" fillId="3" borderId="15" xfId="0" applyNumberFormat="1" applyFont="1" applyFill="1" applyBorder="1" applyProtection="1"/>
    <xf numFmtId="9" fontId="14" fillId="3" borderId="15" xfId="0" applyNumberFormat="1" applyFont="1" applyFill="1" applyBorder="1" applyAlignment="1" applyProtection="1"/>
    <xf numFmtId="0" fontId="1" fillId="3" borderId="26" xfId="0" applyFont="1" applyFill="1" applyBorder="1" applyAlignment="1" applyProtection="1">
      <alignment horizontal="center"/>
      <protection locked="0"/>
    </xf>
    <xf numFmtId="0" fontId="1" fillId="3" borderId="34" xfId="0" applyFont="1" applyFill="1" applyBorder="1" applyAlignment="1" applyProtection="1">
      <alignment horizontal="center"/>
      <protection locked="0"/>
    </xf>
    <xf numFmtId="0" fontId="29" fillId="3" borderId="15" xfId="2" applyFont="1" applyFill="1" applyBorder="1" applyProtection="1">
      <protection locked="0"/>
    </xf>
    <xf numFmtId="0" fontId="1" fillId="3" borderId="0" xfId="0" applyFont="1" applyFill="1" applyAlignment="1">
      <alignment horizontal="center"/>
    </xf>
    <xf numFmtId="188" fontId="1" fillId="0" borderId="0" xfId="1" applyNumberFormat="1" applyFont="1" applyFill="1" applyBorder="1" applyAlignment="1">
      <alignment horizontal="left" vertical="center" indent="1"/>
    </xf>
    <xf numFmtId="188" fontId="1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43" fontId="14" fillId="3" borderId="15" xfId="1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right" indent="1"/>
    </xf>
    <xf numFmtId="0" fontId="18" fillId="12" borderId="33" xfId="0" applyFont="1" applyFill="1" applyBorder="1" applyAlignment="1">
      <alignment horizontal="center"/>
    </xf>
    <xf numFmtId="0" fontId="18" fillId="12" borderId="0" xfId="0" applyFont="1" applyFill="1" applyBorder="1" applyAlignment="1">
      <alignment horizontal="center"/>
    </xf>
    <xf numFmtId="0" fontId="18" fillId="12" borderId="28" xfId="0" applyFont="1" applyFill="1" applyBorder="1" applyAlignment="1">
      <alignment horizontal="center" vertical="center"/>
    </xf>
    <xf numFmtId="43" fontId="14" fillId="3" borderId="26" xfId="1" applyFont="1" applyFill="1" applyBorder="1" applyAlignment="1" applyProtection="1">
      <alignment horizontal="center"/>
      <protection locked="0"/>
    </xf>
    <xf numFmtId="0" fontId="18" fillId="12" borderId="27" xfId="0" applyFont="1" applyFill="1" applyBorder="1" applyAlignment="1">
      <alignment horizontal="center" vertical="center"/>
    </xf>
    <xf numFmtId="0" fontId="18" fillId="12" borderId="30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/>
    </xf>
    <xf numFmtId="0" fontId="9" fillId="12" borderId="31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/>
    </xf>
    <xf numFmtId="0" fontId="9" fillId="12" borderId="29" xfId="0" applyFont="1" applyFill="1" applyBorder="1" applyAlignment="1">
      <alignment horizontal="center" vertical="center"/>
    </xf>
    <xf numFmtId="0" fontId="9" fillId="12" borderId="32" xfId="0" applyFont="1" applyFill="1" applyBorder="1" applyAlignment="1">
      <alignment horizontal="center" vertical="center"/>
    </xf>
    <xf numFmtId="0" fontId="14" fillId="3" borderId="15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8" fillId="12" borderId="56" xfId="0" applyFont="1" applyFill="1" applyBorder="1" applyAlignment="1">
      <alignment horizontal="left"/>
    </xf>
    <xf numFmtId="0" fontId="18" fillId="12" borderId="57" xfId="0" applyFont="1" applyFill="1" applyBorder="1" applyAlignment="1">
      <alignment horizontal="left"/>
    </xf>
    <xf numFmtId="0" fontId="18" fillId="12" borderId="58" xfId="0" applyFont="1" applyFill="1" applyBorder="1" applyAlignment="1">
      <alignment horizontal="left"/>
    </xf>
    <xf numFmtId="0" fontId="18" fillId="12" borderId="37" xfId="0" applyFont="1" applyFill="1" applyBorder="1" applyAlignment="1">
      <alignment horizontal="left"/>
    </xf>
    <xf numFmtId="0" fontId="18" fillId="12" borderId="0" xfId="0" applyFont="1" applyFill="1" applyBorder="1" applyAlignment="1">
      <alignment horizontal="left"/>
    </xf>
    <xf numFmtId="0" fontId="18" fillId="12" borderId="21" xfId="0" applyFont="1" applyFill="1" applyBorder="1" applyAlignment="1">
      <alignment horizontal="left"/>
    </xf>
    <xf numFmtId="0" fontId="18" fillId="12" borderId="24" xfId="0" applyFont="1" applyFill="1" applyBorder="1" applyAlignment="1">
      <alignment horizontal="left"/>
    </xf>
    <xf numFmtId="0" fontId="18" fillId="12" borderId="22" xfId="0" applyFont="1" applyFill="1" applyBorder="1" applyAlignment="1">
      <alignment horizontal="left"/>
    </xf>
    <xf numFmtId="0" fontId="18" fillId="10" borderId="9" xfId="0" applyFont="1" applyFill="1" applyBorder="1" applyAlignment="1">
      <alignment horizontal="center" vertical="center"/>
    </xf>
    <xf numFmtId="0" fontId="18" fillId="12" borderId="19" xfId="0" applyFont="1" applyFill="1" applyBorder="1" applyAlignment="1">
      <alignment horizontal="left"/>
    </xf>
    <xf numFmtId="0" fontId="18" fillId="12" borderId="23" xfId="0" applyFont="1" applyFill="1" applyBorder="1" applyAlignment="1">
      <alignment horizontal="left"/>
    </xf>
    <xf numFmtId="0" fontId="18" fillId="12" borderId="20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59" xfId="0" applyFont="1" applyFill="1" applyBorder="1" applyAlignment="1">
      <alignment horizontal="left"/>
    </xf>
    <xf numFmtId="0" fontId="1" fillId="3" borderId="60" xfId="0" applyFont="1" applyFill="1" applyBorder="1" applyAlignment="1">
      <alignment horizontal="left"/>
    </xf>
    <xf numFmtId="0" fontId="9" fillId="12" borderId="61" xfId="0" applyFont="1" applyFill="1" applyBorder="1" applyAlignment="1">
      <alignment horizontal="center"/>
    </xf>
    <xf numFmtId="0" fontId="9" fillId="12" borderId="62" xfId="0" applyFon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1" fillId="14" borderId="41" xfId="0" applyFont="1" applyFill="1" applyBorder="1" applyAlignment="1">
      <alignment horizontal="center" vertical="center"/>
    </xf>
    <xf numFmtId="0" fontId="1" fillId="14" borderId="40" xfId="0" applyFont="1" applyFill="1" applyBorder="1" applyAlignment="1">
      <alignment horizontal="center" vertical="center"/>
    </xf>
    <xf numFmtId="0" fontId="1" fillId="14" borderId="42" xfId="0" applyFont="1" applyFill="1" applyBorder="1" applyAlignment="1">
      <alignment horizontal="center" vertical="center"/>
    </xf>
    <xf numFmtId="0" fontId="1" fillId="14" borderId="43" xfId="0" applyFont="1" applyFill="1" applyBorder="1" applyAlignment="1">
      <alignment horizontal="center" vertical="center"/>
    </xf>
    <xf numFmtId="0" fontId="1" fillId="14" borderId="41" xfId="0" applyFont="1" applyFill="1" applyBorder="1" applyAlignment="1">
      <alignment horizontal="center" vertical="center" wrapText="1"/>
    </xf>
    <xf numFmtId="0" fontId="1" fillId="14" borderId="41" xfId="0" applyFont="1" applyFill="1" applyBorder="1" applyAlignment="1">
      <alignment horizontal="center"/>
    </xf>
    <xf numFmtId="0" fontId="14" fillId="0" borderId="41" xfId="0" applyFont="1" applyFill="1" applyBorder="1" applyAlignment="1">
      <alignment horizontal="center"/>
    </xf>
    <xf numFmtId="0" fontId="16" fillId="17" borderId="45" xfId="0" applyFont="1" applyFill="1" applyBorder="1" applyAlignment="1">
      <alignment horizontal="center" vertical="center"/>
    </xf>
    <xf numFmtId="0" fontId="16" fillId="17" borderId="46" xfId="0" applyFont="1" applyFill="1" applyBorder="1" applyAlignment="1">
      <alignment horizontal="center" vertical="center"/>
    </xf>
    <xf numFmtId="0" fontId="16" fillId="17" borderId="47" xfId="0" applyFont="1" applyFill="1" applyBorder="1" applyAlignment="1">
      <alignment horizontal="center" vertical="center"/>
    </xf>
    <xf numFmtId="0" fontId="16" fillId="17" borderId="48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center" vertical="center"/>
    </xf>
    <xf numFmtId="0" fontId="16" fillId="17" borderId="49" xfId="0" applyFont="1" applyFill="1" applyBorder="1" applyAlignment="1">
      <alignment horizontal="center" vertical="center"/>
    </xf>
    <xf numFmtId="0" fontId="16" fillId="17" borderId="50" xfId="0" applyFont="1" applyFill="1" applyBorder="1" applyAlignment="1">
      <alignment horizontal="center" vertical="center"/>
    </xf>
    <xf numFmtId="0" fontId="16" fillId="17" borderId="51" xfId="0" applyFont="1" applyFill="1" applyBorder="1" applyAlignment="1">
      <alignment horizontal="center" vertical="center"/>
    </xf>
    <xf numFmtId="0" fontId="16" fillId="17" borderId="52" xfId="0" applyFont="1" applyFill="1" applyBorder="1" applyAlignment="1">
      <alignment horizontal="center" vertical="center"/>
    </xf>
    <xf numFmtId="0" fontId="16" fillId="17" borderId="41" xfId="0" applyFont="1" applyFill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wrapText="1"/>
    </xf>
    <xf numFmtId="0" fontId="14" fillId="2" borderId="41" xfId="0" applyFont="1" applyFill="1" applyBorder="1" applyAlignment="1">
      <alignment horizontal="center"/>
    </xf>
    <xf numFmtId="0" fontId="14" fillId="18" borderId="41" xfId="0" applyFont="1" applyFill="1" applyBorder="1" applyAlignment="1">
      <alignment horizontal="center" wrapText="1"/>
    </xf>
    <xf numFmtId="0" fontId="14" fillId="18" borderId="41" xfId="0" applyFont="1" applyFill="1" applyBorder="1" applyAlignment="1">
      <alignment horizontal="center"/>
    </xf>
    <xf numFmtId="0" fontId="14" fillId="0" borderId="5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05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8" tint="0.59999389629810485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8" tint="0.59999389629810485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8"/>
          <bgColor theme="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0.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0.0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SWDs!$X$4</c:f>
              <c:strCache>
                <c:ptCount val="1"/>
                <c:pt idx="0">
                  <c:v>Food waste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SWDs!$A$5:$A$18</c:f>
              <c:numCache>
                <c:formatCode>General</c:formatCode>
                <c:ptCount val="14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</c:numCache>
            </c:numRef>
          </c:cat>
          <c:val>
            <c:numRef>
              <c:f>SWDs!$X$5:$X$18</c:f>
              <c:numCache>
                <c:formatCode>#,##0.00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SWDs!$Y$4</c:f>
              <c:strCache>
                <c:ptCount val="1"/>
                <c:pt idx="0">
                  <c:v>Paper/cardboard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SWDs!$A$5:$A$18</c:f>
              <c:numCache>
                <c:formatCode>General</c:formatCode>
                <c:ptCount val="14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</c:numCache>
            </c:numRef>
          </c:cat>
          <c:val>
            <c:numRef>
              <c:f>SWDs!$Y$5:$Y$18</c:f>
              <c:numCache>
                <c:formatCode>#,##0.00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SWDs!$Z$4</c:f>
              <c:strCache>
                <c:ptCount val="1"/>
                <c:pt idx="0">
                  <c:v>Textiles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SWDs!$A$5:$A$18</c:f>
              <c:numCache>
                <c:formatCode>General</c:formatCode>
                <c:ptCount val="14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</c:numCache>
            </c:numRef>
          </c:cat>
          <c:val>
            <c:numRef>
              <c:f>SWDs!$Z$5:$Z$18</c:f>
              <c:numCache>
                <c:formatCode>#,##0.00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SWDs!$AA$4</c:f>
              <c:strCache>
                <c:ptCount val="1"/>
                <c:pt idx="0">
                  <c:v>Garden/Park waste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SWDs!$A$5:$A$18</c:f>
              <c:numCache>
                <c:formatCode>General</c:formatCode>
                <c:ptCount val="14"/>
                <c:pt idx="0">
                  <c:v>2544</c:v>
                </c:pt>
                <c:pt idx="1">
                  <c:v>2545</c:v>
                </c:pt>
                <c:pt idx="2">
                  <c:v>2546</c:v>
                </c:pt>
                <c:pt idx="3">
                  <c:v>2547</c:v>
                </c:pt>
                <c:pt idx="4">
                  <c:v>2548</c:v>
                </c:pt>
                <c:pt idx="5">
                  <c:v>2549</c:v>
                </c:pt>
                <c:pt idx="6">
                  <c:v>2550</c:v>
                </c:pt>
                <c:pt idx="7">
                  <c:v>2551</c:v>
                </c:pt>
                <c:pt idx="8">
                  <c:v>2552</c:v>
                </c:pt>
                <c:pt idx="9">
                  <c:v>2553</c:v>
                </c:pt>
                <c:pt idx="10">
                  <c:v>2554</c:v>
                </c:pt>
                <c:pt idx="11">
                  <c:v>2555</c:v>
                </c:pt>
                <c:pt idx="12">
                  <c:v>2556</c:v>
                </c:pt>
                <c:pt idx="13">
                  <c:v>2557</c:v>
                </c:pt>
              </c:numCache>
            </c:numRef>
          </c:cat>
          <c:val>
            <c:numRef>
              <c:f>SWDs!$AA$5:$AA$18</c:f>
              <c:numCache>
                <c:formatCode>#,##0.00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05542088"/>
        <c:axId val="405543656"/>
      </c:lineChart>
      <c:catAx>
        <c:axId val="40554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05543656"/>
        <c:crosses val="autoZero"/>
        <c:auto val="1"/>
        <c:lblAlgn val="ctr"/>
        <c:lblOffset val="100"/>
        <c:noMultiLvlLbl val="0"/>
      </c:catAx>
      <c:valAx>
        <c:axId val="40554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05542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ckground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&#3585;&#3634;&#3619;&#3585;&#3635;&#3592;&#3633;&#3604;&#3586;&#3618;&#3632;&#3649;&#3610;&#3610;&#3613;&#3633;&#3591;&#3585;&#3621;&#3610;!A1"/><Relationship Id="rId3" Type="http://schemas.openxmlformats.org/officeDocument/2006/relationships/hyperlink" Target="#EF_Energy!A1"/><Relationship Id="rId7" Type="http://schemas.openxmlformats.org/officeDocument/2006/relationships/hyperlink" Target="#&#3585;&#3634;&#3619;&#3592;&#3633;&#3604;&#3585;&#3634;&#3619;&#3611;&#3624;&#3640;&#3626;&#3633;&#3605;&#3623;&#3660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11" Type="http://schemas.openxmlformats.org/officeDocument/2006/relationships/hyperlink" Target="#&#3607;&#3637;&#3656;&#3614;&#3633;&#3585;&#3629;&#3634;&#3624;&#3633;&#3618;!A1"/><Relationship Id="rId5" Type="http://schemas.openxmlformats.org/officeDocument/2006/relationships/hyperlink" Target="#&#3619;&#3634;&#3618;&#3591;&#3634;&#3609;&#3612;&#3621;!A1"/><Relationship Id="rId10" Type="http://schemas.openxmlformats.org/officeDocument/2006/relationships/hyperlink" Target="#&#3585;&#3634;&#3619;&#3610;&#3635;&#3610;&#3633;&#3604;&#3609;&#3657;&#3635;&#3648;&#3626;&#3637;&#3618;!A1"/><Relationship Id="rId4" Type="http://schemas.openxmlformats.org/officeDocument/2006/relationships/hyperlink" Target="#&#3626;&#3619;&#3640;&#3611;&#3612;&#3621;!A1"/><Relationship Id="rId9" Type="http://schemas.openxmlformats.org/officeDocument/2006/relationships/hyperlink" Target="#&#3585;&#3635;&#3592;&#3633;&#3604;&#3586;&#3618;&#3632;&#3604;&#3657;&#3623;&#3618;&#3623;&#3636;&#3608;&#3637;&#3607;&#3634;&#3591;&#3594;&#3637;&#3623;&#3616;&#3634;&#3614;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&#3585;&#3634;&#3619;&#3585;&#3635;&#3592;&#3633;&#3604;&#3586;&#3618;&#3632;&#3649;&#3610;&#3610;&#3613;&#3633;&#3591;&#3585;&#3621;&#3610;!A1"/><Relationship Id="rId3" Type="http://schemas.openxmlformats.org/officeDocument/2006/relationships/hyperlink" Target="#EF_Energy!A1"/><Relationship Id="rId7" Type="http://schemas.openxmlformats.org/officeDocument/2006/relationships/hyperlink" Target="#&#3585;&#3634;&#3619;&#3592;&#3633;&#3604;&#3585;&#3634;&#3619;&#3611;&#3624;&#3640;&#3626;&#3633;&#3605;&#3623;&#3660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11" Type="http://schemas.openxmlformats.org/officeDocument/2006/relationships/hyperlink" Target="#&#3607;&#3637;&#3656;&#3614;&#3633;&#3585;&#3629;&#3634;&#3624;&#3633;&#3618;!A1"/><Relationship Id="rId5" Type="http://schemas.openxmlformats.org/officeDocument/2006/relationships/hyperlink" Target="#&#3619;&#3634;&#3618;&#3591;&#3634;&#3609;&#3612;&#3621;!A1"/><Relationship Id="rId10" Type="http://schemas.openxmlformats.org/officeDocument/2006/relationships/hyperlink" Target="#&#3585;&#3635;&#3592;&#3633;&#3604;&#3586;&#3618;&#3632;&#3604;&#3657;&#3623;&#3618;&#3623;&#3636;&#3608;&#3637;&#3607;&#3634;&#3591;&#3594;&#3637;&#3623;&#3616;&#3634;&#3614;!A1"/><Relationship Id="rId4" Type="http://schemas.openxmlformats.org/officeDocument/2006/relationships/hyperlink" Target="#&#3626;&#3619;&#3640;&#3611;&#3612;&#3621;!A1"/><Relationship Id="rId9" Type="http://schemas.openxmlformats.org/officeDocument/2006/relationships/hyperlink" Target="#&#3585;&#3635;&#3592;&#3633;&#3604;&#3586;&#3618;&#3632;&#3604;&#3657;&#3623;&#3618;&#3623;&#3636;&#3608;&#3637;&#3648;&#3612;&#3634;&#3652;&#3627;&#3617;&#3657;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&#3607;&#3637;&#3656;&#3614;&#3633;&#3585;&#3629;&#3634;&#3624;&#3633;&#3618;!A1"/><Relationship Id="rId3" Type="http://schemas.openxmlformats.org/officeDocument/2006/relationships/hyperlink" Target="#EF_Energy!A1"/><Relationship Id="rId7" Type="http://schemas.openxmlformats.org/officeDocument/2006/relationships/hyperlink" Target="#&#3585;&#3634;&#3619;&#3585;&#3635;&#3592;&#3633;&#3604;&#3586;&#3618;&#3632;&#3649;&#3610;&#3610;&#3613;&#3633;&#3591;&#3585;&#3621;&#3610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5" Type="http://schemas.openxmlformats.org/officeDocument/2006/relationships/hyperlink" Target="#&#3619;&#3634;&#3618;&#3591;&#3634;&#3609;&#3612;&#3621;!A1"/><Relationship Id="rId4" Type="http://schemas.openxmlformats.org/officeDocument/2006/relationships/hyperlink" Target="#&#3626;&#3619;&#3640;&#3611;&#3612;&#3621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&#3607;&#3637;&#3656;&#3614;&#3633;&#3585;&#3629;&#3634;&#3624;&#3633;&#3618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5" Type="http://schemas.openxmlformats.org/officeDocument/2006/relationships/hyperlink" Target="#&#3619;&#3634;&#3618;&#3591;&#3634;&#3609;&#3612;&#3621;!A1"/><Relationship Id="rId4" Type="http://schemas.openxmlformats.org/officeDocument/2006/relationships/hyperlink" Target="#EF_Energy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3607;&#3637;&#3656;&#3614;&#3633;&#3585;&#3629;&#3634;&#3624;&#3633;&#3618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5" Type="http://schemas.openxmlformats.org/officeDocument/2006/relationships/hyperlink" Target="#&#3626;&#3619;&#3640;&#3611;&#3612;&#3621;!A1"/><Relationship Id="rId4" Type="http://schemas.openxmlformats.org/officeDocument/2006/relationships/hyperlink" Target="#EF_Energy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8.png"/><Relationship Id="rId3" Type="http://schemas.openxmlformats.org/officeDocument/2006/relationships/hyperlink" Target="#&#3607;&#3637;&#3656;&#3614;&#3633;&#3585;&#3629;&#3634;&#3624;&#3633;&#3618;!A1"/><Relationship Id="rId7" Type="http://schemas.openxmlformats.org/officeDocument/2006/relationships/image" Target="../media/image2.png"/><Relationship Id="rId12" Type="http://schemas.openxmlformats.org/officeDocument/2006/relationships/image" Target="../media/image7.png"/><Relationship Id="rId2" Type="http://schemas.openxmlformats.org/officeDocument/2006/relationships/hyperlink" Target="#&#3586;&#3657;&#3629;&#3617;&#3641;&#3621;&#3607;&#3633;&#3656;&#3623;&#3652;&#3611;!A1"/><Relationship Id="rId16" Type="http://schemas.openxmlformats.org/officeDocument/2006/relationships/image" Target="../media/image11.jpeg"/><Relationship Id="rId1" Type="http://schemas.openxmlformats.org/officeDocument/2006/relationships/image" Target="../media/image1.png"/><Relationship Id="rId6" Type="http://schemas.openxmlformats.org/officeDocument/2006/relationships/hyperlink" Target="#&#3619;&#3634;&#3618;&#3591;&#3634;&#3609;&#3612;&#3621;!A1"/><Relationship Id="rId11" Type="http://schemas.openxmlformats.org/officeDocument/2006/relationships/image" Target="../media/image6.png"/><Relationship Id="rId5" Type="http://schemas.openxmlformats.org/officeDocument/2006/relationships/hyperlink" Target="#&#3626;&#3619;&#3640;&#3611;&#3612;&#3621;!A1"/><Relationship Id="rId15" Type="http://schemas.openxmlformats.org/officeDocument/2006/relationships/image" Target="../media/image10.jpeg"/><Relationship Id="rId10" Type="http://schemas.openxmlformats.org/officeDocument/2006/relationships/image" Target="../media/image5.png"/><Relationship Id="rId4" Type="http://schemas.openxmlformats.org/officeDocument/2006/relationships/hyperlink" Target="#EF_Energy!A1"/><Relationship Id="rId9" Type="http://schemas.openxmlformats.org/officeDocument/2006/relationships/image" Target="../media/image4.png"/><Relationship Id="rId14" Type="http://schemas.openxmlformats.org/officeDocument/2006/relationships/image" Target="../media/image9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ContactUs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&#3585;&#3634;&#3619;&#3585;&#3635;&#3592;&#3633;&#3604;&#3586;&#3618;&#3632;&#3649;&#3610;&#3610;&#3613;&#3633;&#3591;&#3585;&#3621;&#3610;!A1"/><Relationship Id="rId3" Type="http://schemas.openxmlformats.org/officeDocument/2006/relationships/hyperlink" Target="#&#3607;&#3637;&#3656;&#3614;&#3633;&#3585;&#3629;&#3634;&#3624;&#3633;&#3618;!A1"/><Relationship Id="rId7" Type="http://schemas.openxmlformats.org/officeDocument/2006/relationships/hyperlink" Target="#&#3585;&#3634;&#3619;&#3592;&#3633;&#3604;&#3585;&#3634;&#3619;&#3611;&#3624;&#3640;&#3626;&#3633;&#3605;&#3623;&#3660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5" Type="http://schemas.openxmlformats.org/officeDocument/2006/relationships/hyperlink" Target="#&#3619;&#3634;&#3618;&#3591;&#3634;&#3609;&#3612;&#3621;!A1"/><Relationship Id="rId4" Type="http://schemas.openxmlformats.org/officeDocument/2006/relationships/hyperlink" Target="#&#3626;&#3619;&#3640;&#3611;&#3612;&#3621;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3607;&#3637;&#3656;&#3614;&#3633;&#3585;&#3629;&#3634;&#3624;&#3633;&#3618;!A1"/><Relationship Id="rId7" Type="http://schemas.openxmlformats.org/officeDocument/2006/relationships/hyperlink" Target="#&#3585;&#3634;&#3619;&#3585;&#3635;&#3592;&#3633;&#3604;&#3586;&#3618;&#3632;&#3649;&#3610;&#3610;&#3613;&#3633;&#3591;&#3585;&#3621;&#3610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5" Type="http://schemas.openxmlformats.org/officeDocument/2006/relationships/hyperlink" Target="#&#3619;&#3634;&#3618;&#3591;&#3634;&#3609;&#3612;&#3621;!A1"/><Relationship Id="rId4" Type="http://schemas.openxmlformats.org/officeDocument/2006/relationships/hyperlink" Target="#&#3626;&#3619;&#3640;&#3611;&#3612;&#3621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EF_Energy!A1"/><Relationship Id="rId2" Type="http://schemas.openxmlformats.org/officeDocument/2006/relationships/hyperlink" Target="#&#3607;&#3637;&#3656;&#3614;&#3633;&#3585;&#3629;&#3634;&#3624;&#3633;&#3618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5" Type="http://schemas.openxmlformats.org/officeDocument/2006/relationships/hyperlink" Target="#&#3619;&#3634;&#3618;&#3591;&#3634;&#3609;&#3612;&#3621;!A1"/><Relationship Id="rId4" Type="http://schemas.openxmlformats.org/officeDocument/2006/relationships/hyperlink" Target="#&#3626;&#3619;&#3640;&#3611;&#3612;&#3621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&#3585;&#3634;&#3619;&#3610;&#3635;&#3610;&#3633;&#3604;&#3609;&#3657;&#3635;&#3648;&#3626;&#3637;&#3618;!A1"/><Relationship Id="rId13" Type="http://schemas.openxmlformats.org/officeDocument/2006/relationships/hyperlink" Target="#&#3586;&#3609;&#3626;&#3656;&#3591;&#3607;&#3634;&#3591;&#3609;&#3657;&#3635;!A1"/><Relationship Id="rId3" Type="http://schemas.openxmlformats.org/officeDocument/2006/relationships/hyperlink" Target="#EF_Energy!A1"/><Relationship Id="rId7" Type="http://schemas.openxmlformats.org/officeDocument/2006/relationships/hyperlink" Target="#&#3585;&#3634;&#3619;&#3592;&#3633;&#3604;&#3585;&#3634;&#3619;&#3611;&#3624;&#3640;&#3626;&#3633;&#3605;&#3623;&#3660;!A1"/><Relationship Id="rId12" Type="http://schemas.openxmlformats.org/officeDocument/2006/relationships/hyperlink" Target="#&#3586;&#3609;&#3626;&#3656;&#3591;&#3607;&#3634;&#3591;&#3619;&#3634;&#3591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11" Type="http://schemas.openxmlformats.org/officeDocument/2006/relationships/hyperlink" Target="#&#3586;&#3609;&#3626;&#3656;&#3591;&#3607;&#3634;&#3591;&#3606;&#3609;&#3609;!A1"/><Relationship Id="rId5" Type="http://schemas.openxmlformats.org/officeDocument/2006/relationships/hyperlink" Target="#&#3619;&#3634;&#3618;&#3591;&#3634;&#3609;&#3612;&#3621;!A1"/><Relationship Id="rId10" Type="http://schemas.openxmlformats.org/officeDocument/2006/relationships/hyperlink" Target="#&#3608;&#3640;&#3619;&#3585;&#3636;&#3592;&#3585;&#3634;&#3619;&#3588;&#3657;&#3634;!A1"/><Relationship Id="rId4" Type="http://schemas.openxmlformats.org/officeDocument/2006/relationships/hyperlink" Target="#&#3626;&#3619;&#3640;&#3611;&#3612;&#3621;!A1"/><Relationship Id="rId9" Type="http://schemas.openxmlformats.org/officeDocument/2006/relationships/hyperlink" Target="#&#3652;&#3615;&#3615;&#3657;&#3634;&#3626;&#3634;&#3608;&#3634;&#3619;&#3603;&#3632;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&#3585;&#3634;&#3619;&#3585;&#3635;&#3592;&#3633;&#3604;&#3586;&#3618;&#3632;&#3649;&#3610;&#3610;&#3613;&#3633;&#3591;&#3585;&#3621;&#3610;!A1"/><Relationship Id="rId13" Type="http://schemas.openxmlformats.org/officeDocument/2006/relationships/hyperlink" Target="#&#3586;&#3609;&#3626;&#3656;&#3591;&#3607;&#3634;&#3591;&#3609;&#3657;&#3635;!A1"/><Relationship Id="rId3" Type="http://schemas.openxmlformats.org/officeDocument/2006/relationships/hyperlink" Target="#EF_Energy!A1"/><Relationship Id="rId7" Type="http://schemas.openxmlformats.org/officeDocument/2006/relationships/hyperlink" Target="#&#3585;&#3634;&#3619;&#3592;&#3633;&#3604;&#3585;&#3634;&#3619;&#3611;&#3624;&#3640;&#3626;&#3633;&#3605;&#3623;&#3660;!A1"/><Relationship Id="rId12" Type="http://schemas.openxmlformats.org/officeDocument/2006/relationships/hyperlink" Target="#&#3586;&#3609;&#3626;&#3656;&#3591;&#3607;&#3634;&#3591;&#3619;&#3634;&#3591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11" Type="http://schemas.openxmlformats.org/officeDocument/2006/relationships/hyperlink" Target="#&#3586;&#3609;&#3626;&#3656;&#3591;&#3607;&#3634;&#3591;&#3606;&#3609;&#3609;!A1"/><Relationship Id="rId5" Type="http://schemas.openxmlformats.org/officeDocument/2006/relationships/hyperlink" Target="#&#3619;&#3634;&#3618;&#3591;&#3634;&#3609;&#3612;&#3621;!A1"/><Relationship Id="rId10" Type="http://schemas.openxmlformats.org/officeDocument/2006/relationships/hyperlink" Target="#&#3608;&#3640;&#3619;&#3585;&#3636;&#3592;&#3585;&#3634;&#3619;&#3588;&#3657;&#3634;!A1"/><Relationship Id="rId4" Type="http://schemas.openxmlformats.org/officeDocument/2006/relationships/hyperlink" Target="#&#3626;&#3619;&#3640;&#3611;&#3612;&#3621;!A1"/><Relationship Id="rId9" Type="http://schemas.openxmlformats.org/officeDocument/2006/relationships/hyperlink" Target="#&#3607;&#3637;&#3656;&#3614;&#3633;&#3585;&#3629;&#3634;&#3624;&#3633;&#3618;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&#3585;&#3634;&#3619;&#3585;&#3635;&#3592;&#3633;&#3604;&#3586;&#3618;&#3632;&#3649;&#3610;&#3610;&#3613;&#3633;&#3591;&#3585;&#3621;&#3610;!A1"/><Relationship Id="rId13" Type="http://schemas.openxmlformats.org/officeDocument/2006/relationships/hyperlink" Target="#&#3652;&#3615;&#3615;&#3657;&#3634;&#3626;&#3634;&#3608;&#3634;&#3619;&#3603;&#3632;!A1"/><Relationship Id="rId3" Type="http://schemas.openxmlformats.org/officeDocument/2006/relationships/hyperlink" Target="#EF_Energy!A1"/><Relationship Id="rId7" Type="http://schemas.openxmlformats.org/officeDocument/2006/relationships/hyperlink" Target="#&#3585;&#3634;&#3619;&#3592;&#3633;&#3604;&#3585;&#3634;&#3619;&#3611;&#3624;&#3640;&#3626;&#3633;&#3605;&#3623;&#3660;!A1"/><Relationship Id="rId12" Type="http://schemas.openxmlformats.org/officeDocument/2006/relationships/hyperlink" Target="#&#3586;&#3609;&#3626;&#3656;&#3591;&#3607;&#3634;&#3591;&#3609;&#3657;&#3635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11" Type="http://schemas.openxmlformats.org/officeDocument/2006/relationships/hyperlink" Target="#&#3586;&#3609;&#3626;&#3656;&#3591;&#3607;&#3634;&#3591;&#3619;&#3634;&#3591;!A1"/><Relationship Id="rId5" Type="http://schemas.openxmlformats.org/officeDocument/2006/relationships/hyperlink" Target="#&#3619;&#3634;&#3618;&#3591;&#3634;&#3609;&#3612;&#3621;!A1"/><Relationship Id="rId10" Type="http://schemas.openxmlformats.org/officeDocument/2006/relationships/hyperlink" Target="#&#3586;&#3609;&#3626;&#3656;&#3591;&#3607;&#3634;&#3591;&#3606;&#3609;&#3609;!A1"/><Relationship Id="rId4" Type="http://schemas.openxmlformats.org/officeDocument/2006/relationships/hyperlink" Target="#&#3626;&#3619;&#3640;&#3611;&#3612;&#3621;!A1"/><Relationship Id="rId9" Type="http://schemas.openxmlformats.org/officeDocument/2006/relationships/hyperlink" Target="#&#3607;&#3637;&#3656;&#3614;&#3633;&#3585;&#3629;&#3634;&#3624;&#3633;&#3618;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&#3585;&#3634;&#3619;&#3610;&#3635;&#3610;&#3633;&#3604;&#3609;&#3657;&#3635;&#3648;&#3626;&#3637;&#3618;!A1"/><Relationship Id="rId13" Type="http://schemas.openxmlformats.org/officeDocument/2006/relationships/hyperlink" Target="#&#3652;&#3615;&#3615;&#3657;&#3634;&#3626;&#3634;&#3608;&#3634;&#3619;&#3603;&#3632;!A1"/><Relationship Id="rId3" Type="http://schemas.openxmlformats.org/officeDocument/2006/relationships/hyperlink" Target="#EF_Energy!A1"/><Relationship Id="rId7" Type="http://schemas.openxmlformats.org/officeDocument/2006/relationships/hyperlink" Target="#&#3585;&#3634;&#3619;&#3592;&#3633;&#3604;&#3585;&#3634;&#3619;&#3611;&#3624;&#3640;&#3626;&#3633;&#3605;&#3623;&#3660;!A1"/><Relationship Id="rId12" Type="http://schemas.openxmlformats.org/officeDocument/2006/relationships/hyperlink" Target="#&#3586;&#3609;&#3626;&#3656;&#3591;&#3607;&#3634;&#3591;&#3609;&#3657;&#3635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11" Type="http://schemas.openxmlformats.org/officeDocument/2006/relationships/hyperlink" Target="#&#3586;&#3609;&#3626;&#3656;&#3591;&#3607;&#3634;&#3591;&#3619;&#3634;&#3591;!A1"/><Relationship Id="rId5" Type="http://schemas.openxmlformats.org/officeDocument/2006/relationships/hyperlink" Target="#&#3619;&#3634;&#3618;&#3591;&#3634;&#3609;&#3612;&#3621;!A1"/><Relationship Id="rId10" Type="http://schemas.openxmlformats.org/officeDocument/2006/relationships/hyperlink" Target="#&#3608;&#3640;&#3619;&#3585;&#3636;&#3592;&#3585;&#3634;&#3619;&#3588;&#3657;&#3634;!A1"/><Relationship Id="rId4" Type="http://schemas.openxmlformats.org/officeDocument/2006/relationships/hyperlink" Target="#&#3626;&#3619;&#3640;&#3611;&#3612;&#3621;!A1"/><Relationship Id="rId9" Type="http://schemas.openxmlformats.org/officeDocument/2006/relationships/hyperlink" Target="#&#3607;&#3637;&#3656;&#3614;&#3633;&#3585;&#3629;&#3634;&#3624;&#3633;&#3618;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&#3585;&#3634;&#3619;&#3610;&#3635;&#3610;&#3633;&#3604;&#3609;&#3657;&#3635;&#3648;&#3626;&#3637;&#3618;!A1"/><Relationship Id="rId13" Type="http://schemas.openxmlformats.org/officeDocument/2006/relationships/hyperlink" Target="#&#3652;&#3615;&#3615;&#3657;&#3634;&#3626;&#3634;&#3608;&#3634;&#3619;&#3603;&#3632;!A1"/><Relationship Id="rId3" Type="http://schemas.openxmlformats.org/officeDocument/2006/relationships/hyperlink" Target="#EF_Energy!A1"/><Relationship Id="rId7" Type="http://schemas.openxmlformats.org/officeDocument/2006/relationships/hyperlink" Target="#&#3585;&#3634;&#3619;&#3592;&#3633;&#3604;&#3585;&#3634;&#3619;&#3611;&#3624;&#3640;&#3626;&#3633;&#3605;&#3623;&#3660;!A1"/><Relationship Id="rId12" Type="http://schemas.openxmlformats.org/officeDocument/2006/relationships/hyperlink" Target="#&#3586;&#3609;&#3626;&#3656;&#3591;&#3607;&#3634;&#3591;&#3609;&#3657;&#3635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11" Type="http://schemas.openxmlformats.org/officeDocument/2006/relationships/hyperlink" Target="#&#3586;&#3609;&#3626;&#3656;&#3591;&#3607;&#3634;&#3591;&#3606;&#3609;&#3609;!A1"/><Relationship Id="rId5" Type="http://schemas.openxmlformats.org/officeDocument/2006/relationships/hyperlink" Target="#&#3619;&#3634;&#3618;&#3591;&#3634;&#3609;&#3612;&#3621;!A1"/><Relationship Id="rId10" Type="http://schemas.openxmlformats.org/officeDocument/2006/relationships/hyperlink" Target="#&#3608;&#3640;&#3619;&#3585;&#3636;&#3592;&#3585;&#3634;&#3619;&#3588;&#3657;&#3634;!A1"/><Relationship Id="rId4" Type="http://schemas.openxmlformats.org/officeDocument/2006/relationships/hyperlink" Target="#&#3626;&#3619;&#3640;&#3611;&#3612;&#3621;!A1"/><Relationship Id="rId9" Type="http://schemas.openxmlformats.org/officeDocument/2006/relationships/hyperlink" Target="#&#3607;&#3637;&#3656;&#3614;&#3633;&#3585;&#3629;&#3634;&#3624;&#3633;&#3618;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&#3585;&#3634;&#3619;&#3585;&#3635;&#3592;&#3633;&#3604;&#3586;&#3618;&#3632;&#3649;&#3610;&#3610;&#3613;&#3633;&#3591;&#3585;&#3621;&#3610;!A1"/><Relationship Id="rId13" Type="http://schemas.openxmlformats.org/officeDocument/2006/relationships/hyperlink" Target="#&#3652;&#3615;&#3615;&#3657;&#3634;&#3626;&#3634;&#3608;&#3634;&#3619;&#3603;&#3632;!A1"/><Relationship Id="rId3" Type="http://schemas.openxmlformats.org/officeDocument/2006/relationships/hyperlink" Target="#EF_Energy!A1"/><Relationship Id="rId7" Type="http://schemas.openxmlformats.org/officeDocument/2006/relationships/hyperlink" Target="#&#3585;&#3634;&#3619;&#3592;&#3633;&#3604;&#3585;&#3634;&#3619;&#3611;&#3624;&#3640;&#3626;&#3633;&#3605;&#3623;&#3660;!A1"/><Relationship Id="rId12" Type="http://schemas.openxmlformats.org/officeDocument/2006/relationships/hyperlink" Target="#&#3586;&#3609;&#3626;&#3656;&#3591;&#3607;&#3634;&#3591;&#3619;&#3634;&#3591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11" Type="http://schemas.openxmlformats.org/officeDocument/2006/relationships/hyperlink" Target="#&#3586;&#3609;&#3626;&#3656;&#3591;&#3607;&#3634;&#3591;&#3606;&#3609;&#3609;!A1"/><Relationship Id="rId5" Type="http://schemas.openxmlformats.org/officeDocument/2006/relationships/hyperlink" Target="#&#3619;&#3634;&#3618;&#3591;&#3634;&#3609;&#3612;&#3621;!A1"/><Relationship Id="rId10" Type="http://schemas.openxmlformats.org/officeDocument/2006/relationships/hyperlink" Target="#&#3608;&#3640;&#3619;&#3585;&#3636;&#3592;&#3585;&#3634;&#3619;&#3588;&#3657;&#3634;!A1"/><Relationship Id="rId4" Type="http://schemas.openxmlformats.org/officeDocument/2006/relationships/hyperlink" Target="#&#3626;&#3619;&#3640;&#3611;&#3612;&#3621;!A1"/><Relationship Id="rId9" Type="http://schemas.openxmlformats.org/officeDocument/2006/relationships/hyperlink" Target="#&#3607;&#3637;&#3656;&#3614;&#3633;&#3585;&#3629;&#3634;&#3624;&#3633;&#3618;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&#3585;&#3635;&#3592;&#3633;&#3604;&#3586;&#3618;&#3632;&#3604;&#3657;&#3623;&#3618;&#3623;&#3636;&#3608;&#3637;&#3648;&#3612;&#3634;&#3652;&#3627;&#3617;&#3657;!A1"/><Relationship Id="rId3" Type="http://schemas.openxmlformats.org/officeDocument/2006/relationships/hyperlink" Target="#EF_Energy!A1"/><Relationship Id="rId7" Type="http://schemas.openxmlformats.org/officeDocument/2006/relationships/hyperlink" Target="#&#3585;&#3634;&#3619;&#3592;&#3633;&#3604;&#3585;&#3634;&#3619;&#3611;&#3624;&#3640;&#3626;&#3633;&#3605;&#3623;&#3660;!A1"/><Relationship Id="rId2" Type="http://schemas.openxmlformats.org/officeDocument/2006/relationships/hyperlink" Target="#&#3586;&#3657;&#3629;&#3617;&#3641;&#3621;&#3607;&#3633;&#3656;&#3623;&#3652;&#3611;!A1"/><Relationship Id="rId1" Type="http://schemas.openxmlformats.org/officeDocument/2006/relationships/image" Target="../media/image1.png"/><Relationship Id="rId6" Type="http://schemas.openxmlformats.org/officeDocument/2006/relationships/hyperlink" Target="#&#3605;&#3636;&#3604;&#3605;&#3656;&#3629;&#3648;&#3619;&#3634;!A1"/><Relationship Id="rId11" Type="http://schemas.openxmlformats.org/officeDocument/2006/relationships/hyperlink" Target="#&#3607;&#3637;&#3656;&#3614;&#3633;&#3585;&#3629;&#3634;&#3624;&#3633;&#3618;!A1"/><Relationship Id="rId5" Type="http://schemas.openxmlformats.org/officeDocument/2006/relationships/hyperlink" Target="#&#3619;&#3634;&#3618;&#3591;&#3634;&#3609;&#3612;&#3621;!A1"/><Relationship Id="rId10" Type="http://schemas.openxmlformats.org/officeDocument/2006/relationships/hyperlink" Target="#&#3585;&#3634;&#3619;&#3610;&#3635;&#3610;&#3633;&#3604;&#3609;&#3657;&#3635;&#3648;&#3626;&#3637;&#3618;!A1"/><Relationship Id="rId4" Type="http://schemas.openxmlformats.org/officeDocument/2006/relationships/hyperlink" Target="#&#3626;&#3619;&#3640;&#3611;&#3612;&#3621;!A1"/><Relationship Id="rId9" Type="http://schemas.openxmlformats.org/officeDocument/2006/relationships/hyperlink" Target="#&#3585;&#3635;&#3592;&#3633;&#3604;&#3586;&#3618;&#3632;&#3604;&#3657;&#3623;&#3618;&#3623;&#3636;&#3608;&#3637;&#3607;&#3634;&#3591;&#3594;&#3637;&#3623;&#3616;&#3634;&#361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14654</xdr:colOff>
      <xdr:row>2</xdr:row>
      <xdr:rowOff>291327</xdr:rowOff>
    </xdr:from>
    <xdr:to>
      <xdr:col>1</xdr:col>
      <xdr:colOff>443279</xdr:colOff>
      <xdr:row>3</xdr:row>
      <xdr:rowOff>302013</xdr:rowOff>
    </xdr:to>
    <xdr:sp macro="" textlink="">
      <xdr:nvSpPr>
        <xdr:cNvPr id="11" name="Rectangle 10"/>
        <xdr:cNvSpPr/>
      </xdr:nvSpPr>
      <xdr:spPr>
        <a:xfrm>
          <a:off x="14654" y="1054721"/>
          <a:ext cx="1114425" cy="306658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445226</xdr:colOff>
      <xdr:row>2</xdr:row>
      <xdr:rowOff>291326</xdr:rowOff>
    </xdr:from>
    <xdr:to>
      <xdr:col>3</xdr:col>
      <xdr:colOff>188051</xdr:colOff>
      <xdr:row>3</xdr:row>
      <xdr:rowOff>302012</xdr:rowOff>
    </xdr:to>
    <xdr:sp macro="" textlink="">
      <xdr:nvSpPr>
        <xdr:cNvPr id="12" name="Rectangle 11">
          <a:hlinkClick xmlns:r="http://schemas.openxmlformats.org/officeDocument/2006/relationships" r:id="rId1"/>
        </xdr:cNvPr>
        <xdr:cNvSpPr/>
      </xdr:nvSpPr>
      <xdr:spPr>
        <a:xfrm>
          <a:off x="1131026" y="1054720"/>
          <a:ext cx="1114425" cy="306658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3</xdr:col>
      <xdr:colOff>186785</xdr:colOff>
      <xdr:row>2</xdr:row>
      <xdr:rowOff>291326</xdr:rowOff>
    </xdr:from>
    <xdr:to>
      <xdr:col>4</xdr:col>
      <xdr:colOff>616572</xdr:colOff>
      <xdr:row>3</xdr:row>
      <xdr:rowOff>302012</xdr:rowOff>
    </xdr:to>
    <xdr:sp macro="" textlink="">
      <xdr:nvSpPr>
        <xdr:cNvPr id="13" name="Rectangle 12"/>
        <xdr:cNvSpPr/>
      </xdr:nvSpPr>
      <xdr:spPr>
        <a:xfrm>
          <a:off x="2244185" y="1054720"/>
          <a:ext cx="1114425" cy="306658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4</xdr:col>
      <xdr:colOff>617268</xdr:colOff>
      <xdr:row>2</xdr:row>
      <xdr:rowOff>292720</xdr:rowOff>
    </xdr:from>
    <xdr:to>
      <xdr:col>7</xdr:col>
      <xdr:colOff>375657</xdr:colOff>
      <xdr:row>3</xdr:row>
      <xdr:rowOff>303406</xdr:rowOff>
    </xdr:to>
    <xdr:sp macro="" textlink="">
      <xdr:nvSpPr>
        <xdr:cNvPr id="14" name="Rectangle 13"/>
        <xdr:cNvSpPr/>
      </xdr:nvSpPr>
      <xdr:spPr>
        <a:xfrm>
          <a:off x="3359306" y="887452"/>
          <a:ext cx="1821365" cy="308052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7</xdr:col>
      <xdr:colOff>375657</xdr:colOff>
      <xdr:row>2</xdr:row>
      <xdr:rowOff>288389</xdr:rowOff>
    </xdr:from>
    <xdr:to>
      <xdr:col>9</xdr:col>
      <xdr:colOff>114765</xdr:colOff>
      <xdr:row>3</xdr:row>
      <xdr:rowOff>299075</xdr:rowOff>
    </xdr:to>
    <xdr:sp macro="" textlink="">
      <xdr:nvSpPr>
        <xdr:cNvPr id="15" name="Rectangle 14"/>
        <xdr:cNvSpPr/>
      </xdr:nvSpPr>
      <xdr:spPr>
        <a:xfrm>
          <a:off x="5164134" y="877207"/>
          <a:ext cx="1107245" cy="305095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9</xdr:col>
      <xdr:colOff>115462</xdr:colOff>
      <xdr:row>2</xdr:row>
      <xdr:rowOff>288389</xdr:rowOff>
    </xdr:from>
    <xdr:to>
      <xdr:col>10</xdr:col>
      <xdr:colOff>542228</xdr:colOff>
      <xdr:row>3</xdr:row>
      <xdr:rowOff>299075</xdr:rowOff>
    </xdr:to>
    <xdr:sp macro="" textlink="">
      <xdr:nvSpPr>
        <xdr:cNvPr id="16" name="Rectangle 15"/>
        <xdr:cNvSpPr/>
      </xdr:nvSpPr>
      <xdr:spPr>
        <a:xfrm>
          <a:off x="6272076" y="877207"/>
          <a:ext cx="1110834" cy="305095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10</xdr:col>
      <xdr:colOff>541734</xdr:colOff>
      <xdr:row>2</xdr:row>
      <xdr:rowOff>287373</xdr:rowOff>
    </xdr:from>
    <xdr:to>
      <xdr:col>12</xdr:col>
      <xdr:colOff>283891</xdr:colOff>
      <xdr:row>3</xdr:row>
      <xdr:rowOff>298059</xdr:rowOff>
    </xdr:to>
    <xdr:sp macro="" textlink="">
      <xdr:nvSpPr>
        <xdr:cNvPr id="17" name="Rectangle 16"/>
        <xdr:cNvSpPr/>
      </xdr:nvSpPr>
      <xdr:spPr>
        <a:xfrm>
          <a:off x="7382416" y="876191"/>
          <a:ext cx="1110293" cy="305095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2</xdr:col>
      <xdr:colOff>96278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467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2</xdr:col>
      <xdr:colOff>101581</xdr:colOff>
      <xdr:row>3</xdr:row>
      <xdr:rowOff>0</xdr:rowOff>
    </xdr:from>
    <xdr:to>
      <xdr:col>2</xdr:col>
      <xdr:colOff>1217601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199566" y="828675"/>
          <a:ext cx="1114778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3</xdr:col>
      <xdr:colOff>468</xdr:colOff>
      <xdr:row>3</xdr:row>
      <xdr:rowOff>1394</xdr:rowOff>
    </xdr:from>
    <xdr:to>
      <xdr:col>4</xdr:col>
      <xdr:colOff>770116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3"/>
        </xdr:cNvPr>
        <xdr:cNvSpPr/>
      </xdr:nvSpPr>
      <xdr:spPr>
        <a:xfrm>
          <a:off x="3347885" y="830069"/>
          <a:ext cx="1829407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4</xdr:col>
      <xdr:colOff>678150</xdr:colOff>
      <xdr:row>3</xdr:row>
      <xdr:rowOff>6569</xdr:rowOff>
    </xdr:from>
    <xdr:to>
      <xdr:col>4</xdr:col>
      <xdr:colOff>1792787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085326" y="835244"/>
          <a:ext cx="1118364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4</xdr:col>
      <xdr:colOff>1536974</xdr:colOff>
      <xdr:row>3</xdr:row>
      <xdr:rowOff>0</xdr:rowOff>
    </xdr:from>
    <xdr:to>
      <xdr:col>5</xdr:col>
      <xdr:colOff>441333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47463" y="828675"/>
          <a:ext cx="1116230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5</xdr:col>
      <xdr:colOff>212837</xdr:colOff>
      <xdr:row>3</xdr:row>
      <xdr:rowOff>6569</xdr:rowOff>
    </xdr:from>
    <xdr:to>
      <xdr:col>5</xdr:col>
      <xdr:colOff>1324876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35197" y="835244"/>
          <a:ext cx="1107898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1</xdr:col>
      <xdr:colOff>454268</xdr:colOff>
      <xdr:row>3</xdr:row>
      <xdr:rowOff>306456</xdr:rowOff>
    </xdr:from>
    <xdr:to>
      <xdr:col>2</xdr:col>
      <xdr:colOff>156760</xdr:colOff>
      <xdr:row>5</xdr:row>
      <xdr:rowOff>1590</xdr:rowOff>
    </xdr:to>
    <xdr:sp macro="" textlink="">
      <xdr:nvSpPr>
        <xdr:cNvPr id="10" name="Rectangle 9"/>
        <xdr:cNvSpPr/>
      </xdr:nvSpPr>
      <xdr:spPr>
        <a:xfrm>
          <a:off x="1140068" y="1133475"/>
          <a:ext cx="111467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158051</xdr:colOff>
      <xdr:row>3</xdr:row>
      <xdr:rowOff>306456</xdr:rowOff>
    </xdr:from>
    <xdr:to>
      <xdr:col>3</xdr:col>
      <xdr:colOff>979884</xdr:colOff>
      <xdr:row>5</xdr:row>
      <xdr:rowOff>1590</xdr:rowOff>
    </xdr:to>
    <xdr:sp macro="" textlink="">
      <xdr:nvSpPr>
        <xdr:cNvPr id="11" name="Rectangle 10">
          <a:hlinkClick xmlns:r="http://schemas.openxmlformats.org/officeDocument/2006/relationships" r:id="rId7"/>
        </xdr:cNvPr>
        <xdr:cNvSpPr/>
      </xdr:nvSpPr>
      <xdr:spPr>
        <a:xfrm>
          <a:off x="2256036" y="1133475"/>
          <a:ext cx="207250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3</xdr:col>
      <xdr:colOff>999592</xdr:colOff>
      <xdr:row>3</xdr:row>
      <xdr:rowOff>306456</xdr:rowOff>
    </xdr:from>
    <xdr:to>
      <xdr:col>4</xdr:col>
      <xdr:colOff>1197134</xdr:colOff>
      <xdr:row>5</xdr:row>
      <xdr:rowOff>1590</xdr:rowOff>
    </xdr:to>
    <xdr:sp macro="" textlink="">
      <xdr:nvSpPr>
        <xdr:cNvPr id="12" name="Rectangle 11"/>
        <xdr:cNvSpPr/>
      </xdr:nvSpPr>
      <xdr:spPr>
        <a:xfrm>
          <a:off x="4348251" y="1133475"/>
          <a:ext cx="1259372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0</xdr:col>
      <xdr:colOff>1</xdr:colOff>
      <xdr:row>4</xdr:row>
      <xdr:rowOff>295603</xdr:rowOff>
    </xdr:from>
    <xdr:to>
      <xdr:col>1</xdr:col>
      <xdr:colOff>674077</xdr:colOff>
      <xdr:row>6</xdr:row>
      <xdr:rowOff>9511</xdr:rowOff>
    </xdr:to>
    <xdr:sp macro="" textlink="">
      <xdr:nvSpPr>
        <xdr:cNvPr id="13" name="Rectangle 12">
          <a:hlinkClick xmlns:r="http://schemas.openxmlformats.org/officeDocument/2006/relationships" r:id="rId8"/>
        </xdr:cNvPr>
        <xdr:cNvSpPr/>
      </xdr:nvSpPr>
      <xdr:spPr>
        <a:xfrm>
          <a:off x="1" y="1429078"/>
          <a:ext cx="1359876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ฝังกลบ</a:t>
          </a:r>
        </a:p>
      </xdr:txBody>
    </xdr:sp>
    <xdr:clientData/>
  </xdr:twoCellAnchor>
  <xdr:twoCellAnchor editAs="absolute">
    <xdr:from>
      <xdr:col>1</xdr:col>
      <xdr:colOff>355509</xdr:colOff>
      <xdr:row>4</xdr:row>
      <xdr:rowOff>295603</xdr:rowOff>
    </xdr:from>
    <xdr:to>
      <xdr:col>2</xdr:col>
      <xdr:colOff>205575</xdr:colOff>
      <xdr:row>6</xdr:row>
      <xdr:rowOff>9511</xdr:rowOff>
    </xdr:to>
    <xdr:sp macro="" textlink="">
      <xdr:nvSpPr>
        <xdr:cNvPr id="14" name="Rectangle 13"/>
        <xdr:cNvSpPr/>
      </xdr:nvSpPr>
      <xdr:spPr>
        <a:xfrm>
          <a:off x="1042966" y="1422038"/>
          <a:ext cx="1266392" cy="32682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เผาไหม้</a:t>
          </a:r>
        </a:p>
      </xdr:txBody>
    </xdr:sp>
    <xdr:clientData/>
  </xdr:twoCellAnchor>
  <xdr:twoCellAnchor editAs="absolute">
    <xdr:from>
      <xdr:col>1</xdr:col>
      <xdr:colOff>1381759</xdr:colOff>
      <xdr:row>4</xdr:row>
      <xdr:rowOff>295604</xdr:rowOff>
    </xdr:from>
    <xdr:to>
      <xdr:col>2</xdr:col>
      <xdr:colOff>1146835</xdr:colOff>
      <xdr:row>6</xdr:row>
      <xdr:rowOff>9512</xdr:rowOff>
    </xdr:to>
    <xdr:sp macro="" textlink="">
      <xdr:nvSpPr>
        <xdr:cNvPr id="15" name="Rectangle 14">
          <a:hlinkClick xmlns:r="http://schemas.openxmlformats.org/officeDocument/2006/relationships" r:id="rId9"/>
        </xdr:cNvPr>
        <xdr:cNvSpPr/>
      </xdr:nvSpPr>
      <xdr:spPr>
        <a:xfrm>
          <a:off x="2069216" y="1422039"/>
          <a:ext cx="1181402" cy="326821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ชีวภาพ</a:t>
          </a:r>
        </a:p>
      </xdr:txBody>
    </xdr:sp>
    <xdr:clientData/>
  </xdr:twoCellAnchor>
  <xdr:twoCellAnchor editAs="absolute">
    <xdr:from>
      <xdr:col>2</xdr:col>
      <xdr:colOff>931976</xdr:colOff>
      <xdr:row>4</xdr:row>
      <xdr:rowOff>295604</xdr:rowOff>
    </xdr:from>
    <xdr:to>
      <xdr:col>3</xdr:col>
      <xdr:colOff>858398</xdr:colOff>
      <xdr:row>6</xdr:row>
      <xdr:rowOff>9512</xdr:rowOff>
    </xdr:to>
    <xdr:sp macro="" textlink="">
      <xdr:nvSpPr>
        <xdr:cNvPr id="16" name="Rectangle 15">
          <a:hlinkClick xmlns:r="http://schemas.openxmlformats.org/officeDocument/2006/relationships" r:id="rId10"/>
        </xdr:cNvPr>
        <xdr:cNvSpPr/>
      </xdr:nvSpPr>
      <xdr:spPr>
        <a:xfrm>
          <a:off x="3035759" y="1422039"/>
          <a:ext cx="1177096" cy="326821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บำบัดน้ำเสีย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7" name="Rectangle 16">
          <a:hlinkClick xmlns:r="http://schemas.openxmlformats.org/officeDocument/2006/relationships" r:id="rId11"/>
        </xdr:cNvPr>
        <xdr:cNvSpPr/>
      </xdr:nvSpPr>
      <xdr:spPr>
        <a:xfrm>
          <a:off x="0" y="1124452"/>
          <a:ext cx="1124755" cy="323509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>
    <xdr:from>
      <xdr:col>2</xdr:col>
      <xdr:colOff>173934</xdr:colOff>
      <xdr:row>0</xdr:row>
      <xdr:rowOff>172341</xdr:rowOff>
    </xdr:from>
    <xdr:to>
      <xdr:col>7</xdr:col>
      <xdr:colOff>430696</xdr:colOff>
      <xdr:row>2</xdr:row>
      <xdr:rowOff>188907</xdr:rowOff>
    </xdr:to>
    <xdr:sp macro="" textlink="">
      <xdr:nvSpPr>
        <xdr:cNvPr id="18" name="TextBox 17"/>
        <xdr:cNvSpPr txBox="1"/>
      </xdr:nvSpPr>
      <xdr:spPr>
        <a:xfrm>
          <a:off x="2277717" y="172341"/>
          <a:ext cx="7338392" cy="563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2</xdr:col>
      <xdr:colOff>96278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2171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2</xdr:col>
      <xdr:colOff>101581</xdr:colOff>
      <xdr:row>3</xdr:row>
      <xdr:rowOff>0</xdr:rowOff>
    </xdr:from>
    <xdr:to>
      <xdr:col>2</xdr:col>
      <xdr:colOff>1217601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6606" y="828675"/>
          <a:ext cx="1116020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3</xdr:col>
      <xdr:colOff>468</xdr:colOff>
      <xdr:row>3</xdr:row>
      <xdr:rowOff>1394</xdr:rowOff>
    </xdr:from>
    <xdr:to>
      <xdr:col>4</xdr:col>
      <xdr:colOff>612746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3"/>
        </xdr:cNvPr>
        <xdr:cNvSpPr/>
      </xdr:nvSpPr>
      <xdr:spPr>
        <a:xfrm>
          <a:off x="3353268" y="830069"/>
          <a:ext cx="1826923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4</xdr:col>
      <xdr:colOff>520780</xdr:colOff>
      <xdr:row>3</xdr:row>
      <xdr:rowOff>6569</xdr:rowOff>
    </xdr:from>
    <xdr:to>
      <xdr:col>4</xdr:col>
      <xdr:colOff>1635417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088225" y="835244"/>
          <a:ext cx="1114637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4</xdr:col>
      <xdr:colOff>1379604</xdr:colOff>
      <xdr:row>3</xdr:row>
      <xdr:rowOff>0</xdr:rowOff>
    </xdr:from>
    <xdr:to>
      <xdr:col>5</xdr:col>
      <xdr:colOff>283963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47049" y="828675"/>
          <a:ext cx="1114159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5</xdr:col>
      <xdr:colOff>55467</xdr:colOff>
      <xdr:row>3</xdr:row>
      <xdr:rowOff>6569</xdr:rowOff>
    </xdr:from>
    <xdr:to>
      <xdr:col>5</xdr:col>
      <xdr:colOff>1167506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32712" y="835244"/>
          <a:ext cx="1112039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1</xdr:col>
      <xdr:colOff>454268</xdr:colOff>
      <xdr:row>3</xdr:row>
      <xdr:rowOff>306456</xdr:rowOff>
    </xdr:from>
    <xdr:to>
      <xdr:col>2</xdr:col>
      <xdr:colOff>156760</xdr:colOff>
      <xdr:row>5</xdr:row>
      <xdr:rowOff>1590</xdr:rowOff>
    </xdr:to>
    <xdr:sp macro="" textlink="">
      <xdr:nvSpPr>
        <xdr:cNvPr id="10" name="Rectangle 9"/>
        <xdr:cNvSpPr/>
      </xdr:nvSpPr>
      <xdr:spPr>
        <a:xfrm>
          <a:off x="1140068" y="1133475"/>
          <a:ext cx="112171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158051</xdr:colOff>
      <xdr:row>3</xdr:row>
      <xdr:rowOff>306456</xdr:rowOff>
    </xdr:from>
    <xdr:to>
      <xdr:col>3</xdr:col>
      <xdr:colOff>979884</xdr:colOff>
      <xdr:row>5</xdr:row>
      <xdr:rowOff>1590</xdr:rowOff>
    </xdr:to>
    <xdr:sp macro="" textlink="">
      <xdr:nvSpPr>
        <xdr:cNvPr id="11" name="Rectangle 10">
          <a:hlinkClick xmlns:r="http://schemas.openxmlformats.org/officeDocument/2006/relationships" r:id="rId7"/>
        </xdr:cNvPr>
        <xdr:cNvSpPr/>
      </xdr:nvSpPr>
      <xdr:spPr>
        <a:xfrm>
          <a:off x="2263076" y="1133475"/>
          <a:ext cx="2069608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3</xdr:col>
      <xdr:colOff>999592</xdr:colOff>
      <xdr:row>3</xdr:row>
      <xdr:rowOff>306456</xdr:rowOff>
    </xdr:from>
    <xdr:to>
      <xdr:col>4</xdr:col>
      <xdr:colOff>1039764</xdr:colOff>
      <xdr:row>5</xdr:row>
      <xdr:rowOff>1590</xdr:rowOff>
    </xdr:to>
    <xdr:sp macro="" textlink="">
      <xdr:nvSpPr>
        <xdr:cNvPr id="12" name="Rectangle 11"/>
        <xdr:cNvSpPr/>
      </xdr:nvSpPr>
      <xdr:spPr>
        <a:xfrm>
          <a:off x="4352392" y="1133475"/>
          <a:ext cx="1254817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0</xdr:col>
      <xdr:colOff>1</xdr:colOff>
      <xdr:row>4</xdr:row>
      <xdr:rowOff>295603</xdr:rowOff>
    </xdr:from>
    <xdr:to>
      <xdr:col>1</xdr:col>
      <xdr:colOff>674077</xdr:colOff>
      <xdr:row>6</xdr:row>
      <xdr:rowOff>9511</xdr:rowOff>
    </xdr:to>
    <xdr:sp macro="" textlink="">
      <xdr:nvSpPr>
        <xdr:cNvPr id="13" name="Rectangle 12">
          <a:hlinkClick xmlns:r="http://schemas.openxmlformats.org/officeDocument/2006/relationships" r:id="rId8"/>
        </xdr:cNvPr>
        <xdr:cNvSpPr/>
      </xdr:nvSpPr>
      <xdr:spPr>
        <a:xfrm>
          <a:off x="1" y="1429078"/>
          <a:ext cx="1359876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ฝังกลบ</a:t>
          </a:r>
        </a:p>
      </xdr:txBody>
    </xdr:sp>
    <xdr:clientData/>
  </xdr:twoCellAnchor>
  <xdr:twoCellAnchor editAs="absolute">
    <xdr:from>
      <xdr:col>1</xdr:col>
      <xdr:colOff>355509</xdr:colOff>
      <xdr:row>4</xdr:row>
      <xdr:rowOff>295603</xdr:rowOff>
    </xdr:from>
    <xdr:to>
      <xdr:col>2</xdr:col>
      <xdr:colOff>205575</xdr:colOff>
      <xdr:row>6</xdr:row>
      <xdr:rowOff>9511</xdr:rowOff>
    </xdr:to>
    <xdr:sp macro="" textlink="">
      <xdr:nvSpPr>
        <xdr:cNvPr id="14" name="Rectangle 13">
          <a:hlinkClick xmlns:r="http://schemas.openxmlformats.org/officeDocument/2006/relationships" r:id="rId9"/>
        </xdr:cNvPr>
        <xdr:cNvSpPr/>
      </xdr:nvSpPr>
      <xdr:spPr>
        <a:xfrm>
          <a:off x="1041309" y="1429078"/>
          <a:ext cx="1269291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เผาไหม้</a:t>
          </a:r>
        </a:p>
      </xdr:txBody>
    </xdr:sp>
    <xdr:clientData/>
  </xdr:twoCellAnchor>
  <xdr:twoCellAnchor editAs="absolute">
    <xdr:from>
      <xdr:col>2</xdr:col>
      <xdr:colOff>23410</xdr:colOff>
      <xdr:row>4</xdr:row>
      <xdr:rowOff>295604</xdr:rowOff>
    </xdr:from>
    <xdr:to>
      <xdr:col>2</xdr:col>
      <xdr:colOff>993911</xdr:colOff>
      <xdr:row>6</xdr:row>
      <xdr:rowOff>9512</xdr:rowOff>
    </xdr:to>
    <xdr:sp macro="" textlink="">
      <xdr:nvSpPr>
        <xdr:cNvPr id="15" name="Rectangle 14">
          <a:hlinkClick xmlns:r="http://schemas.openxmlformats.org/officeDocument/2006/relationships" r:id="rId10"/>
        </xdr:cNvPr>
        <xdr:cNvSpPr/>
      </xdr:nvSpPr>
      <xdr:spPr>
        <a:xfrm>
          <a:off x="2128435" y="1429079"/>
          <a:ext cx="970501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ชีวภาพ</a:t>
          </a:r>
        </a:p>
      </xdr:txBody>
    </xdr:sp>
    <xdr:clientData/>
  </xdr:twoCellAnchor>
  <xdr:twoCellAnchor editAs="absolute">
    <xdr:from>
      <xdr:col>2</xdr:col>
      <xdr:colOff>931976</xdr:colOff>
      <xdr:row>4</xdr:row>
      <xdr:rowOff>295604</xdr:rowOff>
    </xdr:from>
    <xdr:to>
      <xdr:col>3</xdr:col>
      <xdr:colOff>858398</xdr:colOff>
      <xdr:row>6</xdr:row>
      <xdr:rowOff>9512</xdr:rowOff>
    </xdr:to>
    <xdr:sp macro="" textlink="">
      <xdr:nvSpPr>
        <xdr:cNvPr id="16" name="Rectangle 15"/>
        <xdr:cNvSpPr/>
      </xdr:nvSpPr>
      <xdr:spPr>
        <a:xfrm>
          <a:off x="3037001" y="1429079"/>
          <a:ext cx="1174197" cy="3235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บำบัดน้ำเสีย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7" name="Rectangle 16">
          <a:hlinkClick xmlns:r="http://schemas.openxmlformats.org/officeDocument/2006/relationships" r:id="rId11"/>
        </xdr:cNvPr>
        <xdr:cNvSpPr/>
      </xdr:nvSpPr>
      <xdr:spPr>
        <a:xfrm>
          <a:off x="0" y="1124452"/>
          <a:ext cx="1124755" cy="323509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>
    <xdr:from>
      <xdr:col>2</xdr:col>
      <xdr:colOff>173934</xdr:colOff>
      <xdr:row>0</xdr:row>
      <xdr:rowOff>172341</xdr:rowOff>
    </xdr:from>
    <xdr:to>
      <xdr:col>7</xdr:col>
      <xdr:colOff>430696</xdr:colOff>
      <xdr:row>2</xdr:row>
      <xdr:rowOff>188907</xdr:rowOff>
    </xdr:to>
    <xdr:sp macro="" textlink="">
      <xdr:nvSpPr>
        <xdr:cNvPr id="18" name="TextBox 17"/>
        <xdr:cNvSpPr txBox="1"/>
      </xdr:nvSpPr>
      <xdr:spPr>
        <a:xfrm>
          <a:off x="2278959" y="172341"/>
          <a:ext cx="7838662" cy="569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2</xdr:col>
      <xdr:colOff>460713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2</xdr:col>
      <xdr:colOff>466016</xdr:colOff>
      <xdr:row>3</xdr:row>
      <xdr:rowOff>0</xdr:rowOff>
    </xdr:from>
    <xdr:to>
      <xdr:col>3</xdr:col>
      <xdr:colOff>637819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0299" y="828675"/>
          <a:ext cx="1119907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3</xdr:col>
      <xdr:colOff>671360</xdr:colOff>
      <xdr:row>3</xdr:row>
      <xdr:rowOff>1394</xdr:rowOff>
    </xdr:from>
    <xdr:to>
      <xdr:col>5</xdr:col>
      <xdr:colOff>662442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3"/>
        </xdr:cNvPr>
        <xdr:cNvSpPr/>
      </xdr:nvSpPr>
      <xdr:spPr>
        <a:xfrm>
          <a:off x="3353747" y="830069"/>
          <a:ext cx="1827209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5</xdr:col>
      <xdr:colOff>570476</xdr:colOff>
      <xdr:row>3</xdr:row>
      <xdr:rowOff>6569</xdr:rowOff>
    </xdr:from>
    <xdr:to>
      <xdr:col>7</xdr:col>
      <xdr:colOff>136265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088990" y="835244"/>
          <a:ext cx="1116898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6</xdr:col>
      <xdr:colOff>708713</xdr:colOff>
      <xdr:row>3</xdr:row>
      <xdr:rowOff>0</xdr:rowOff>
    </xdr:from>
    <xdr:to>
      <xdr:col>7</xdr:col>
      <xdr:colOff>996268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50394" y="828675"/>
          <a:ext cx="1115497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7</xdr:col>
      <xdr:colOff>767772</xdr:colOff>
      <xdr:row>3</xdr:row>
      <xdr:rowOff>6569</xdr:rowOff>
    </xdr:from>
    <xdr:to>
      <xdr:col>8</xdr:col>
      <xdr:colOff>637420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37395" y="835244"/>
          <a:ext cx="1106432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1</xdr:col>
      <xdr:colOff>454268</xdr:colOff>
      <xdr:row>3</xdr:row>
      <xdr:rowOff>306456</xdr:rowOff>
    </xdr:from>
    <xdr:to>
      <xdr:col>2</xdr:col>
      <xdr:colOff>521195</xdr:colOff>
      <xdr:row>5</xdr:row>
      <xdr:rowOff>1590</xdr:rowOff>
    </xdr:to>
    <xdr:sp macro="" textlink="">
      <xdr:nvSpPr>
        <xdr:cNvPr id="10" name="Rectangle 9"/>
        <xdr:cNvSpPr/>
      </xdr:nvSpPr>
      <xdr:spPr>
        <a:xfrm>
          <a:off x="1140068" y="11334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522486</xdr:colOff>
      <xdr:row>3</xdr:row>
      <xdr:rowOff>306456</xdr:rowOff>
    </xdr:from>
    <xdr:to>
      <xdr:col>4</xdr:col>
      <xdr:colOff>880493</xdr:colOff>
      <xdr:row>5</xdr:row>
      <xdr:rowOff>1590</xdr:rowOff>
    </xdr:to>
    <xdr:sp macro="" textlink="">
      <xdr:nvSpPr>
        <xdr:cNvPr id="11" name="Rectangle 10"/>
        <xdr:cNvSpPr/>
      </xdr:nvSpPr>
      <xdr:spPr>
        <a:xfrm>
          <a:off x="2256769" y="1133475"/>
          <a:ext cx="2072507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4</xdr:col>
      <xdr:colOff>900201</xdr:colOff>
      <xdr:row>3</xdr:row>
      <xdr:rowOff>306456</xdr:rowOff>
    </xdr:from>
    <xdr:to>
      <xdr:col>6</xdr:col>
      <xdr:colOff>368873</xdr:colOff>
      <xdr:row>5</xdr:row>
      <xdr:rowOff>1590</xdr:rowOff>
    </xdr:to>
    <xdr:sp macro="" textlink="">
      <xdr:nvSpPr>
        <xdr:cNvPr id="12" name="Rectangle 11">
          <a:hlinkClick xmlns:r="http://schemas.openxmlformats.org/officeDocument/2006/relationships" r:id="rId7"/>
        </xdr:cNvPr>
        <xdr:cNvSpPr/>
      </xdr:nvSpPr>
      <xdr:spPr>
        <a:xfrm>
          <a:off x="4348984" y="1133475"/>
          <a:ext cx="126157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0</xdr:col>
      <xdr:colOff>1</xdr:colOff>
      <xdr:row>4</xdr:row>
      <xdr:rowOff>295603</xdr:rowOff>
    </xdr:from>
    <xdr:to>
      <xdr:col>1</xdr:col>
      <xdr:colOff>674077</xdr:colOff>
      <xdr:row>6</xdr:row>
      <xdr:rowOff>9511</xdr:rowOff>
    </xdr:to>
    <xdr:sp macro="" textlink="">
      <xdr:nvSpPr>
        <xdr:cNvPr id="13" name="Rectangle 12"/>
        <xdr:cNvSpPr/>
      </xdr:nvSpPr>
      <xdr:spPr>
        <a:xfrm>
          <a:off x="1" y="1438603"/>
          <a:ext cx="1362807" cy="32937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การจัดการปศุสัตว์</a:t>
          </a:r>
        </a:p>
      </xdr:txBody>
    </xdr:sp>
    <xdr:clientData/>
  </xdr:twoCellAnchor>
  <xdr:twoCellAnchor editAs="absolute">
    <xdr:from>
      <xdr:col>1</xdr:col>
      <xdr:colOff>703382</xdr:colOff>
      <xdr:row>4</xdr:row>
      <xdr:rowOff>295603</xdr:rowOff>
    </xdr:from>
    <xdr:to>
      <xdr:col>2</xdr:col>
      <xdr:colOff>917883</xdr:colOff>
      <xdr:row>6</xdr:row>
      <xdr:rowOff>9511</xdr:rowOff>
    </xdr:to>
    <xdr:sp macro="" textlink="">
      <xdr:nvSpPr>
        <xdr:cNvPr id="14" name="Rectangle 13"/>
        <xdr:cNvSpPr/>
      </xdr:nvSpPr>
      <xdr:spPr>
        <a:xfrm>
          <a:off x="1392113" y="1438603"/>
          <a:ext cx="1262251" cy="329370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การเพาะปลูกข้าว</a:t>
          </a:r>
        </a:p>
      </xdr:txBody>
    </xdr:sp>
    <xdr:clientData/>
  </xdr:twoCellAnchor>
  <xdr:twoCellAnchor editAs="absolute">
    <xdr:from>
      <xdr:col>2</xdr:col>
      <xdr:colOff>926218</xdr:colOff>
      <xdr:row>4</xdr:row>
      <xdr:rowOff>295604</xdr:rowOff>
    </xdr:from>
    <xdr:to>
      <xdr:col>4</xdr:col>
      <xdr:colOff>393120</xdr:colOff>
      <xdr:row>6</xdr:row>
      <xdr:rowOff>9512</xdr:rowOff>
    </xdr:to>
    <xdr:sp macro="" textlink="">
      <xdr:nvSpPr>
        <xdr:cNvPr id="15" name="Rectangle 14"/>
        <xdr:cNvSpPr/>
      </xdr:nvSpPr>
      <xdr:spPr>
        <a:xfrm>
          <a:off x="2662699" y="1438604"/>
          <a:ext cx="1181402" cy="329370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การใช้สารเคมี</a:t>
          </a:r>
        </a:p>
      </xdr:txBody>
    </xdr:sp>
    <xdr:clientData/>
  </xdr:twoCellAnchor>
  <xdr:twoCellAnchor editAs="absolute">
    <xdr:from>
      <xdr:col>4</xdr:col>
      <xdr:colOff>352193</xdr:colOff>
      <xdr:row>4</xdr:row>
      <xdr:rowOff>295604</xdr:rowOff>
    </xdr:from>
    <xdr:to>
      <xdr:col>5</xdr:col>
      <xdr:colOff>460833</xdr:colOff>
      <xdr:row>6</xdr:row>
      <xdr:rowOff>9512</xdr:rowOff>
    </xdr:to>
    <xdr:sp macro="" textlink="">
      <xdr:nvSpPr>
        <xdr:cNvPr id="16" name="Rectangle 15"/>
        <xdr:cNvSpPr/>
      </xdr:nvSpPr>
      <xdr:spPr>
        <a:xfrm>
          <a:off x="3803174" y="1438604"/>
          <a:ext cx="1178371" cy="329370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พื้นที่ป่าไม้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9" name="Rectangle 18">
          <a:hlinkClick xmlns:r="http://schemas.openxmlformats.org/officeDocument/2006/relationships" r:id="rId8"/>
        </xdr:cNvPr>
        <xdr:cNvSpPr/>
      </xdr:nvSpPr>
      <xdr:spPr>
        <a:xfrm>
          <a:off x="0" y="1124452"/>
          <a:ext cx="1124755" cy="323509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>
    <xdr:from>
      <xdr:col>2</xdr:col>
      <xdr:colOff>621196</xdr:colOff>
      <xdr:row>0</xdr:row>
      <xdr:rowOff>155776</xdr:rowOff>
    </xdr:from>
    <xdr:to>
      <xdr:col>10</xdr:col>
      <xdr:colOff>455544</xdr:colOff>
      <xdr:row>2</xdr:row>
      <xdr:rowOff>172342</xdr:rowOff>
    </xdr:to>
    <xdr:sp macro="" textlink="">
      <xdr:nvSpPr>
        <xdr:cNvPr id="21" name="TextBox 20"/>
        <xdr:cNvSpPr txBox="1"/>
      </xdr:nvSpPr>
      <xdr:spPr>
        <a:xfrm>
          <a:off x="2360544" y="155776"/>
          <a:ext cx="7189304" cy="563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2</xdr:col>
      <xdr:colOff>96278</xdr:colOff>
      <xdr:row>4</xdr:row>
      <xdr:rowOff>1590</xdr:rowOff>
    </xdr:to>
    <xdr:sp macro="" textlink="">
      <xdr:nvSpPr>
        <xdr:cNvPr id="4" name="Rectangle 3"/>
        <xdr:cNvSpPr/>
      </xdr:nvSpPr>
      <xdr:spPr>
        <a:xfrm>
          <a:off x="1079586" y="828675"/>
          <a:ext cx="112171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2</xdr:col>
      <xdr:colOff>101581</xdr:colOff>
      <xdr:row>3</xdr:row>
      <xdr:rowOff>0</xdr:rowOff>
    </xdr:from>
    <xdr:to>
      <xdr:col>2</xdr:col>
      <xdr:colOff>1217601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6606" y="828675"/>
          <a:ext cx="1116020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3</xdr:col>
      <xdr:colOff>468</xdr:colOff>
      <xdr:row>3</xdr:row>
      <xdr:rowOff>1394</xdr:rowOff>
    </xdr:from>
    <xdr:to>
      <xdr:col>4</xdr:col>
      <xdr:colOff>770116</xdr:colOff>
      <xdr:row>4</xdr:row>
      <xdr:rowOff>2984</xdr:rowOff>
    </xdr:to>
    <xdr:sp macro="" textlink="">
      <xdr:nvSpPr>
        <xdr:cNvPr id="6" name="Rectangle 5"/>
        <xdr:cNvSpPr/>
      </xdr:nvSpPr>
      <xdr:spPr>
        <a:xfrm>
          <a:off x="3353268" y="830069"/>
          <a:ext cx="1826923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4</xdr:col>
      <xdr:colOff>678150</xdr:colOff>
      <xdr:row>3</xdr:row>
      <xdr:rowOff>6569</xdr:rowOff>
    </xdr:from>
    <xdr:to>
      <xdr:col>4</xdr:col>
      <xdr:colOff>1792787</xdr:colOff>
      <xdr:row>4</xdr:row>
      <xdr:rowOff>1600</xdr:rowOff>
    </xdr:to>
    <xdr:sp macro="" textlink="">
      <xdr:nvSpPr>
        <xdr:cNvPr id="7" name="Rectangle 6"/>
        <xdr:cNvSpPr/>
      </xdr:nvSpPr>
      <xdr:spPr>
        <a:xfrm>
          <a:off x="5088225" y="835244"/>
          <a:ext cx="1114637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4</xdr:col>
      <xdr:colOff>1536974</xdr:colOff>
      <xdr:row>3</xdr:row>
      <xdr:rowOff>0</xdr:rowOff>
    </xdr:from>
    <xdr:to>
      <xdr:col>5</xdr:col>
      <xdr:colOff>441333</xdr:colOff>
      <xdr:row>4</xdr:row>
      <xdr:rowOff>1600</xdr:rowOff>
    </xdr:to>
    <xdr:sp macro="" textlink="">
      <xdr:nvSpPr>
        <xdr:cNvPr id="8" name="Rectangle 7"/>
        <xdr:cNvSpPr/>
      </xdr:nvSpPr>
      <xdr:spPr>
        <a:xfrm>
          <a:off x="5947049" y="828675"/>
          <a:ext cx="1114159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5</xdr:col>
      <xdr:colOff>212837</xdr:colOff>
      <xdr:row>3</xdr:row>
      <xdr:rowOff>6569</xdr:rowOff>
    </xdr:from>
    <xdr:to>
      <xdr:col>5</xdr:col>
      <xdr:colOff>1324876</xdr:colOff>
      <xdr:row>4</xdr:row>
      <xdr:rowOff>2159</xdr:rowOff>
    </xdr:to>
    <xdr:sp macro="" textlink="">
      <xdr:nvSpPr>
        <xdr:cNvPr id="9" name="Rectangle 8"/>
        <xdr:cNvSpPr/>
      </xdr:nvSpPr>
      <xdr:spPr>
        <a:xfrm>
          <a:off x="6832712" y="835244"/>
          <a:ext cx="1112039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1</xdr:col>
      <xdr:colOff>454268</xdr:colOff>
      <xdr:row>4</xdr:row>
      <xdr:rowOff>0</xdr:rowOff>
    </xdr:from>
    <xdr:to>
      <xdr:col>2</xdr:col>
      <xdr:colOff>156760</xdr:colOff>
      <xdr:row>5</xdr:row>
      <xdr:rowOff>1590</xdr:rowOff>
    </xdr:to>
    <xdr:sp macro="" textlink="">
      <xdr:nvSpPr>
        <xdr:cNvPr id="10" name="Rectangle 9"/>
        <xdr:cNvSpPr/>
      </xdr:nvSpPr>
      <xdr:spPr>
        <a:xfrm>
          <a:off x="1140068" y="1133475"/>
          <a:ext cx="112171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158051</xdr:colOff>
      <xdr:row>4</xdr:row>
      <xdr:rowOff>0</xdr:rowOff>
    </xdr:from>
    <xdr:to>
      <xdr:col>3</xdr:col>
      <xdr:colOff>979884</xdr:colOff>
      <xdr:row>5</xdr:row>
      <xdr:rowOff>1590</xdr:rowOff>
    </xdr:to>
    <xdr:sp macro="" textlink="">
      <xdr:nvSpPr>
        <xdr:cNvPr id="11" name="Rectangle 10"/>
        <xdr:cNvSpPr/>
      </xdr:nvSpPr>
      <xdr:spPr>
        <a:xfrm>
          <a:off x="2263076" y="1133475"/>
          <a:ext cx="2069608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3</xdr:col>
      <xdr:colOff>999592</xdr:colOff>
      <xdr:row>4</xdr:row>
      <xdr:rowOff>0</xdr:rowOff>
    </xdr:from>
    <xdr:to>
      <xdr:col>4</xdr:col>
      <xdr:colOff>1197134</xdr:colOff>
      <xdr:row>5</xdr:row>
      <xdr:rowOff>1590</xdr:rowOff>
    </xdr:to>
    <xdr:sp macro="" textlink="">
      <xdr:nvSpPr>
        <xdr:cNvPr id="12" name="Rectangle 11"/>
        <xdr:cNvSpPr/>
      </xdr:nvSpPr>
      <xdr:spPr>
        <a:xfrm>
          <a:off x="4352392" y="1133475"/>
          <a:ext cx="1254817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0</xdr:col>
      <xdr:colOff>1</xdr:colOff>
      <xdr:row>4</xdr:row>
      <xdr:rowOff>295603</xdr:rowOff>
    </xdr:from>
    <xdr:to>
      <xdr:col>1</xdr:col>
      <xdr:colOff>674077</xdr:colOff>
      <xdr:row>6</xdr:row>
      <xdr:rowOff>9511</xdr:rowOff>
    </xdr:to>
    <xdr:sp macro="" textlink="">
      <xdr:nvSpPr>
        <xdr:cNvPr id="13" name="Rectangle 12"/>
        <xdr:cNvSpPr/>
      </xdr:nvSpPr>
      <xdr:spPr>
        <a:xfrm>
          <a:off x="1" y="1429078"/>
          <a:ext cx="1359876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ฝังกลบ</a:t>
          </a:r>
        </a:p>
      </xdr:txBody>
    </xdr:sp>
    <xdr:clientData/>
  </xdr:twoCellAnchor>
  <xdr:twoCellAnchor editAs="absolute">
    <xdr:from>
      <xdr:col>1</xdr:col>
      <xdr:colOff>355509</xdr:colOff>
      <xdr:row>4</xdr:row>
      <xdr:rowOff>295603</xdr:rowOff>
    </xdr:from>
    <xdr:to>
      <xdr:col>2</xdr:col>
      <xdr:colOff>205575</xdr:colOff>
      <xdr:row>6</xdr:row>
      <xdr:rowOff>9511</xdr:rowOff>
    </xdr:to>
    <xdr:sp macro="" textlink="">
      <xdr:nvSpPr>
        <xdr:cNvPr id="14" name="Rectangle 13"/>
        <xdr:cNvSpPr/>
      </xdr:nvSpPr>
      <xdr:spPr>
        <a:xfrm>
          <a:off x="1041309" y="1429078"/>
          <a:ext cx="1269291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เผาไหม้</a:t>
          </a:r>
        </a:p>
      </xdr:txBody>
    </xdr:sp>
    <xdr:clientData/>
  </xdr:twoCellAnchor>
  <xdr:twoCellAnchor editAs="absolute">
    <xdr:from>
      <xdr:col>2</xdr:col>
      <xdr:colOff>23410</xdr:colOff>
      <xdr:row>4</xdr:row>
      <xdr:rowOff>295604</xdr:rowOff>
    </xdr:from>
    <xdr:to>
      <xdr:col>2</xdr:col>
      <xdr:colOff>993911</xdr:colOff>
      <xdr:row>6</xdr:row>
      <xdr:rowOff>9512</xdr:rowOff>
    </xdr:to>
    <xdr:sp macro="" textlink="">
      <xdr:nvSpPr>
        <xdr:cNvPr id="15" name="Rectangle 14"/>
        <xdr:cNvSpPr/>
      </xdr:nvSpPr>
      <xdr:spPr>
        <a:xfrm>
          <a:off x="2127193" y="1422039"/>
          <a:ext cx="970501" cy="32682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ชีวภาพ</a:t>
          </a:r>
        </a:p>
      </xdr:txBody>
    </xdr:sp>
    <xdr:clientData/>
  </xdr:twoCellAnchor>
  <xdr:twoCellAnchor editAs="absolute">
    <xdr:from>
      <xdr:col>2</xdr:col>
      <xdr:colOff>931976</xdr:colOff>
      <xdr:row>4</xdr:row>
      <xdr:rowOff>295604</xdr:rowOff>
    </xdr:from>
    <xdr:to>
      <xdr:col>3</xdr:col>
      <xdr:colOff>858398</xdr:colOff>
      <xdr:row>6</xdr:row>
      <xdr:rowOff>9512</xdr:rowOff>
    </xdr:to>
    <xdr:sp macro="" textlink="">
      <xdr:nvSpPr>
        <xdr:cNvPr id="16" name="Rectangle 15"/>
        <xdr:cNvSpPr/>
      </xdr:nvSpPr>
      <xdr:spPr>
        <a:xfrm>
          <a:off x="3037001" y="1429079"/>
          <a:ext cx="1174197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บำบัดน้ำเสีย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7" name="Rectangle 16"/>
        <xdr:cNvSpPr/>
      </xdr:nvSpPr>
      <xdr:spPr>
        <a:xfrm>
          <a:off x="0" y="1124452"/>
          <a:ext cx="1124755" cy="323509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>
    <xdr:from>
      <xdr:col>1</xdr:col>
      <xdr:colOff>1333499</xdr:colOff>
      <xdr:row>0</xdr:row>
      <xdr:rowOff>147493</xdr:rowOff>
    </xdr:from>
    <xdr:to>
      <xdr:col>7</xdr:col>
      <xdr:colOff>173935</xdr:colOff>
      <xdr:row>2</xdr:row>
      <xdr:rowOff>164059</xdr:rowOff>
    </xdr:to>
    <xdr:sp macro="" textlink="">
      <xdr:nvSpPr>
        <xdr:cNvPr id="18" name="TextBox 17"/>
        <xdr:cNvSpPr txBox="1"/>
      </xdr:nvSpPr>
      <xdr:spPr>
        <a:xfrm>
          <a:off x="2020956" y="147493"/>
          <a:ext cx="7843631" cy="563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1</xdr:col>
      <xdr:colOff>1508211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968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1</xdr:col>
      <xdr:colOff>1513514</xdr:colOff>
      <xdr:row>3</xdr:row>
      <xdr:rowOff>0</xdr:rowOff>
    </xdr:from>
    <xdr:to>
      <xdr:col>1</xdr:col>
      <xdr:colOff>2632764</xdr:colOff>
      <xdr:row>4</xdr:row>
      <xdr:rowOff>1590</xdr:rowOff>
    </xdr:to>
    <xdr:sp macro="" textlink="">
      <xdr:nvSpPr>
        <xdr:cNvPr id="5" name="Rectangle 4">
          <a:hlinkClick xmlns:r="http://schemas.openxmlformats.org/officeDocument/2006/relationships" r:id="rId3"/>
        </xdr:cNvPr>
        <xdr:cNvSpPr/>
      </xdr:nvSpPr>
      <xdr:spPr>
        <a:xfrm>
          <a:off x="2204569" y="828675"/>
          <a:ext cx="112187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1</xdr:col>
      <xdr:colOff>2666305</xdr:colOff>
      <xdr:row>3</xdr:row>
      <xdr:rowOff>1394</xdr:rowOff>
    </xdr:from>
    <xdr:to>
      <xdr:col>2</xdr:col>
      <xdr:colOff>1186697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3359987" y="830069"/>
          <a:ext cx="1832465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2</xdr:col>
      <xdr:colOff>1169275</xdr:colOff>
      <xdr:row>3</xdr:row>
      <xdr:rowOff>6569</xdr:rowOff>
    </xdr:from>
    <xdr:to>
      <xdr:col>2</xdr:col>
      <xdr:colOff>2096486</xdr:colOff>
      <xdr:row>4</xdr:row>
      <xdr:rowOff>1600</xdr:rowOff>
    </xdr:to>
    <xdr:sp macro="" textlink="">
      <xdr:nvSpPr>
        <xdr:cNvPr id="7" name="Rectangle 6"/>
        <xdr:cNvSpPr/>
      </xdr:nvSpPr>
      <xdr:spPr>
        <a:xfrm>
          <a:off x="5156637" y="834259"/>
          <a:ext cx="930352" cy="29720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2</xdr:col>
      <xdr:colOff>1952665</xdr:colOff>
      <xdr:row>3</xdr:row>
      <xdr:rowOff>0</xdr:rowOff>
    </xdr:from>
    <xdr:to>
      <xdr:col>3</xdr:col>
      <xdr:colOff>860989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64189" y="828675"/>
          <a:ext cx="1120752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3</xdr:col>
      <xdr:colOff>632493</xdr:colOff>
      <xdr:row>3</xdr:row>
      <xdr:rowOff>6569</xdr:rowOff>
    </xdr:from>
    <xdr:to>
      <xdr:col>3</xdr:col>
      <xdr:colOff>1741895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53817" y="835244"/>
          <a:ext cx="1110373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>
    <xdr:from>
      <xdr:col>1</xdr:col>
      <xdr:colOff>969065</xdr:colOff>
      <xdr:row>0</xdr:row>
      <xdr:rowOff>124239</xdr:rowOff>
    </xdr:from>
    <xdr:to>
      <xdr:col>5</xdr:col>
      <xdr:colOff>595392</xdr:colOff>
      <xdr:row>2</xdr:row>
      <xdr:rowOff>150999</xdr:rowOff>
    </xdr:to>
    <xdr:sp macro="" textlink="">
      <xdr:nvSpPr>
        <xdr:cNvPr id="10" name="TextBox 9"/>
        <xdr:cNvSpPr txBox="1"/>
      </xdr:nvSpPr>
      <xdr:spPr>
        <a:xfrm>
          <a:off x="1656522" y="124239"/>
          <a:ext cx="6517457" cy="57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1</xdr:col>
      <xdr:colOff>1508211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4425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1</xdr:col>
      <xdr:colOff>1513514</xdr:colOff>
      <xdr:row>3</xdr:row>
      <xdr:rowOff>0</xdr:rowOff>
    </xdr:from>
    <xdr:to>
      <xdr:col>1</xdr:col>
      <xdr:colOff>2632764</xdr:colOff>
      <xdr:row>4</xdr:row>
      <xdr:rowOff>1590</xdr:rowOff>
    </xdr:to>
    <xdr:sp macro="" textlink="">
      <xdr:nvSpPr>
        <xdr:cNvPr id="5" name="Rectangle 4">
          <a:hlinkClick xmlns:r="http://schemas.openxmlformats.org/officeDocument/2006/relationships" r:id="rId3"/>
        </xdr:cNvPr>
        <xdr:cNvSpPr/>
      </xdr:nvSpPr>
      <xdr:spPr>
        <a:xfrm>
          <a:off x="2199314" y="828675"/>
          <a:ext cx="111925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1</xdr:col>
      <xdr:colOff>2666305</xdr:colOff>
      <xdr:row>3</xdr:row>
      <xdr:rowOff>1394</xdr:rowOff>
    </xdr:from>
    <xdr:to>
      <xdr:col>2</xdr:col>
      <xdr:colOff>1186697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3352105" y="830069"/>
          <a:ext cx="1825567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2</xdr:col>
      <xdr:colOff>1169275</xdr:colOff>
      <xdr:row>3</xdr:row>
      <xdr:rowOff>6569</xdr:rowOff>
    </xdr:from>
    <xdr:to>
      <xdr:col>3</xdr:col>
      <xdr:colOff>903790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5"/>
        </xdr:cNvPr>
        <xdr:cNvSpPr/>
      </xdr:nvSpPr>
      <xdr:spPr>
        <a:xfrm>
          <a:off x="5160250" y="835244"/>
          <a:ext cx="927211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3</xdr:col>
      <xdr:colOff>793101</xdr:colOff>
      <xdr:row>3</xdr:row>
      <xdr:rowOff>0</xdr:rowOff>
    </xdr:from>
    <xdr:to>
      <xdr:col>4</xdr:col>
      <xdr:colOff>604632</xdr:colOff>
      <xdr:row>4</xdr:row>
      <xdr:rowOff>1600</xdr:rowOff>
    </xdr:to>
    <xdr:sp macro="" textlink="">
      <xdr:nvSpPr>
        <xdr:cNvPr id="8" name="Rectangle 7"/>
        <xdr:cNvSpPr/>
      </xdr:nvSpPr>
      <xdr:spPr>
        <a:xfrm>
          <a:off x="5978014" y="819978"/>
          <a:ext cx="1004227" cy="308057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4</xdr:col>
      <xdr:colOff>458558</xdr:colOff>
      <xdr:row>3</xdr:row>
      <xdr:rowOff>6569</xdr:rowOff>
    </xdr:from>
    <xdr:to>
      <xdr:col>5</xdr:col>
      <xdr:colOff>375265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33268" y="835244"/>
          <a:ext cx="1106089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>
    <xdr:from>
      <xdr:col>1</xdr:col>
      <xdr:colOff>1200978</xdr:colOff>
      <xdr:row>0</xdr:row>
      <xdr:rowOff>124239</xdr:rowOff>
    </xdr:from>
    <xdr:to>
      <xdr:col>5</xdr:col>
      <xdr:colOff>835588</xdr:colOff>
      <xdr:row>2</xdr:row>
      <xdr:rowOff>150999</xdr:rowOff>
    </xdr:to>
    <xdr:sp macro="" textlink="">
      <xdr:nvSpPr>
        <xdr:cNvPr id="10" name="TextBox 9"/>
        <xdr:cNvSpPr txBox="1"/>
      </xdr:nvSpPr>
      <xdr:spPr>
        <a:xfrm>
          <a:off x="1888435" y="124239"/>
          <a:ext cx="6517457" cy="57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3</xdr:col>
      <xdr:colOff>141866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968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3</xdr:col>
      <xdr:colOff>147169</xdr:colOff>
      <xdr:row>3</xdr:row>
      <xdr:rowOff>0</xdr:rowOff>
    </xdr:from>
    <xdr:to>
      <xdr:col>4</xdr:col>
      <xdr:colOff>583246</xdr:colOff>
      <xdr:row>4</xdr:row>
      <xdr:rowOff>1590</xdr:rowOff>
    </xdr:to>
    <xdr:sp macro="" textlink="">
      <xdr:nvSpPr>
        <xdr:cNvPr id="5" name="Rectangle 4">
          <a:hlinkClick xmlns:r="http://schemas.openxmlformats.org/officeDocument/2006/relationships" r:id="rId3"/>
        </xdr:cNvPr>
        <xdr:cNvSpPr/>
      </xdr:nvSpPr>
      <xdr:spPr>
        <a:xfrm>
          <a:off x="2204569" y="828675"/>
          <a:ext cx="112187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4</xdr:col>
      <xdr:colOff>616787</xdr:colOff>
      <xdr:row>3</xdr:row>
      <xdr:rowOff>1394</xdr:rowOff>
    </xdr:from>
    <xdr:to>
      <xdr:col>7</xdr:col>
      <xdr:colOff>391852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3359987" y="830069"/>
          <a:ext cx="1832465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7</xdr:col>
      <xdr:colOff>299886</xdr:colOff>
      <xdr:row>3</xdr:row>
      <xdr:rowOff>6569</xdr:rowOff>
    </xdr:from>
    <xdr:to>
      <xdr:col>9</xdr:col>
      <xdr:colOff>50110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5"/>
        </xdr:cNvPr>
        <xdr:cNvSpPr/>
      </xdr:nvSpPr>
      <xdr:spPr>
        <a:xfrm>
          <a:off x="5100486" y="835244"/>
          <a:ext cx="1121824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8</xdr:col>
      <xdr:colOff>477789</xdr:colOff>
      <xdr:row>3</xdr:row>
      <xdr:rowOff>0</xdr:rowOff>
    </xdr:from>
    <xdr:to>
      <xdr:col>10</xdr:col>
      <xdr:colOff>226941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6"/>
        </xdr:cNvPr>
        <xdr:cNvSpPr/>
      </xdr:nvSpPr>
      <xdr:spPr>
        <a:xfrm>
          <a:off x="5964189" y="828675"/>
          <a:ext cx="1120752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10</xdr:col>
      <xdr:colOff>144517</xdr:colOff>
      <xdr:row>3</xdr:row>
      <xdr:rowOff>6569</xdr:rowOff>
    </xdr:from>
    <xdr:to>
      <xdr:col>11</xdr:col>
      <xdr:colOff>420390</xdr:colOff>
      <xdr:row>4</xdr:row>
      <xdr:rowOff>2159</xdr:rowOff>
    </xdr:to>
    <xdr:sp macro="" textlink="">
      <xdr:nvSpPr>
        <xdr:cNvPr id="9" name="Rectangle 8"/>
        <xdr:cNvSpPr/>
      </xdr:nvSpPr>
      <xdr:spPr>
        <a:xfrm>
          <a:off x="6976241" y="834259"/>
          <a:ext cx="959046" cy="29776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>
    <xdr:from>
      <xdr:col>0</xdr:col>
      <xdr:colOff>357351</xdr:colOff>
      <xdr:row>5</xdr:row>
      <xdr:rowOff>115942</xdr:rowOff>
    </xdr:from>
    <xdr:to>
      <xdr:col>12</xdr:col>
      <xdr:colOff>231776</xdr:colOff>
      <xdr:row>21</xdr:row>
      <xdr:rowOff>122046</xdr:rowOff>
    </xdr:to>
    <xdr:grpSp>
      <xdr:nvGrpSpPr>
        <xdr:cNvPr id="10" name="Group 9"/>
        <xdr:cNvGrpSpPr/>
      </xdr:nvGrpSpPr>
      <xdr:grpSpPr>
        <a:xfrm>
          <a:off x="357351" y="1390827"/>
          <a:ext cx="8139194" cy="3874719"/>
          <a:chOff x="535753" y="1384815"/>
          <a:chExt cx="8072494" cy="4420449"/>
        </a:xfrm>
      </xdr:grpSpPr>
      <xdr:sp macro="" textlink="">
        <xdr:nvSpPr>
          <xdr:cNvPr id="11" name="Rectangle 10"/>
          <xdr:cNvSpPr/>
        </xdr:nvSpPr>
        <xdr:spPr>
          <a:xfrm>
            <a:off x="535753" y="1384815"/>
            <a:ext cx="8072494" cy="692062"/>
          </a:xfrm>
          <a:prstGeom prst="rect">
            <a:avLst/>
          </a:prstGeom>
          <a:solidFill>
            <a:srgbClr val="996633"/>
          </a:solidFill>
          <a:ln>
            <a:noFill/>
          </a:ln>
          <a:effectLst>
            <a:glow rad="63500">
              <a:schemeClr val="accent3">
                <a:satMod val="175000"/>
                <a:alpha val="40000"/>
              </a:schemeClr>
            </a:glo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 sz="3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Rectangle 11"/>
          <xdr:cNvSpPr/>
        </xdr:nvSpPr>
        <xdr:spPr>
          <a:xfrm>
            <a:off x="535753" y="2076877"/>
            <a:ext cx="8072494" cy="3728387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  <a:effectLst>
            <a:glow rad="63500">
              <a:schemeClr val="accent3">
                <a:satMod val="175000"/>
                <a:alpha val="40000"/>
              </a:schemeClr>
            </a:glo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th-TH" sz="3200"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3" name="Group 12"/>
          <xdr:cNvGrpSpPr/>
        </xdr:nvGrpSpPr>
        <xdr:grpSpPr>
          <a:xfrm>
            <a:off x="685800" y="2135385"/>
            <a:ext cx="7772400" cy="3528976"/>
            <a:chOff x="685800" y="2052530"/>
            <a:chExt cx="7772400" cy="3528976"/>
          </a:xfrm>
        </xdr:grpSpPr>
        <xdr:sp macro="" textlink="">
          <xdr:nvSpPr>
            <xdr:cNvPr id="25" name="Text Placeholder 2"/>
            <xdr:cNvSpPr txBox="1">
              <a:spLocks/>
            </xdr:cNvSpPr>
          </xdr:nvSpPr>
          <xdr:spPr>
            <a:xfrm>
              <a:off x="685800" y="2052530"/>
              <a:ext cx="7772400" cy="3528976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</xdr:spPr>
          <xdr:txBody>
            <a:bodyPr vert="horz" wrap="square" lIns="91440" tIns="45720" rIns="91440" bIns="45720" rtlCol="0" anchor="ctr">
              <a:noAutofit/>
            </a:bodyPr>
            <a:lstStyle>
              <a:defPPr>
                <a:defRPr lang="th-TH"/>
              </a:defPPr>
              <a:lvl1pPr marL="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1800"/>
                </a:spcBef>
                <a:spcAft>
                  <a:spcPts val="0"/>
                </a:spcAft>
                <a:buClrTx/>
                <a:buSzTx/>
                <a:buFont typeface="Arial" pitchFamily="34" charset="0"/>
                <a:buNone/>
                <a:tabLst/>
                <a:defRPr/>
              </a:pPr>
              <a:r>
                <a:rPr lang="en-US" sz="1600" b="1"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	</a:t>
              </a:r>
              <a:r>
                <a:rPr kumimoji="0" lang="en-US" sz="3200" b="1" i="0" u="none" strike="noStrike" kern="1200" cap="none" spc="0" normalizeH="0" baseline="0">
                  <a:ln>
                    <a:noFill/>
                  </a:ln>
                  <a:effectLst/>
                  <a:uLnTx/>
                  <a:uFillTx/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02 141 9836-9</a:t>
              </a:r>
              <a:endParaRPr kumimoji="0" lang="en-US" sz="800" b="1" i="0" u="none" strike="noStrike" kern="1200" cap="none" spc="0" normalizeH="0" baseline="0">
                <a:ln>
                  <a:noFill/>
                </a:ln>
                <a:effectLst/>
                <a:uLnTx/>
                <a:uFillTx/>
                <a:latin typeface="TH SarabunPSK" pitchFamily="34" charset="-34"/>
                <a:ea typeface="Tahoma" pitchFamily="34" charset="0"/>
                <a:cs typeface="TH SarabunPSK" pitchFamily="34" charset="-34"/>
              </a:endParaRPr>
            </a:p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1800"/>
                </a:spcBef>
                <a:spcAft>
                  <a:spcPts val="0"/>
                </a:spcAft>
                <a:buClrTx/>
                <a:buSzTx/>
                <a:buFont typeface="Arial" pitchFamily="34" charset="0"/>
                <a:buNone/>
                <a:tabLst/>
                <a:defRPr/>
              </a:pPr>
              <a:r>
                <a:rPr kumimoji="0" lang="en-US" sz="3200" b="1" i="0" u="none" strike="noStrike" kern="1200" cap="none" spc="0" normalizeH="0" baseline="0">
                  <a:ln>
                    <a:noFill/>
                  </a:ln>
                  <a:effectLst/>
                  <a:uLnTx/>
                  <a:uFillTx/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 </a:t>
              </a:r>
              <a:r>
                <a:rPr lang="en-US" sz="3200" b="1"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	</a:t>
              </a:r>
              <a:r>
                <a:rPr kumimoji="0" lang="en-US" sz="3200" b="1" i="0" u="none" strike="noStrike" kern="1200" cap="none" spc="0" normalizeH="0" baseline="0">
                  <a:ln>
                    <a:noFill/>
                  </a:ln>
                  <a:effectLst/>
                  <a:uLnTx/>
                  <a:uFillTx/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02 143 8405</a:t>
              </a:r>
              <a:endParaRPr kumimoji="0" lang="en-US" sz="1200" b="1" i="0" u="none" strike="noStrike" kern="1200" cap="none" spc="0" normalizeH="0" baseline="0">
                <a:ln>
                  <a:noFill/>
                </a:ln>
                <a:effectLst/>
                <a:uLnTx/>
                <a:uFillTx/>
                <a:latin typeface="TH SarabunPSK" pitchFamily="34" charset="-34"/>
                <a:ea typeface="Tahoma" pitchFamily="34" charset="0"/>
                <a:cs typeface="TH SarabunPSK" pitchFamily="34" charset="-34"/>
              </a:endParaRPr>
            </a:p>
            <a:p>
              <a:pPr>
                <a:spcBef>
                  <a:spcPts val="1800"/>
                </a:spcBef>
                <a:defRPr/>
              </a:pPr>
              <a:r>
                <a:rPr kumimoji="0" lang="en-US" sz="3200" b="1" i="0" u="none" strike="noStrike" kern="1200" cap="none" spc="0" normalizeH="0" baseline="0">
                  <a:ln>
                    <a:noFill/>
                  </a:ln>
                  <a:effectLst/>
                  <a:uLnTx/>
                  <a:uFillTx/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 	</a:t>
              </a:r>
              <a:r>
                <a:rPr lang="en-US" sz="3200" b="1"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info@tgo.or.th</a:t>
              </a:r>
              <a:endParaRPr kumimoji="0" lang="en-US" sz="1200" b="1" i="0" u="none" strike="noStrike" kern="1200" cap="none" spc="0" normalizeH="0" baseline="0">
                <a:ln>
                  <a:noFill/>
                </a:ln>
                <a:effectLst/>
                <a:uLnTx/>
                <a:uFillTx/>
                <a:latin typeface="TH SarabunPSK" pitchFamily="34" charset="-34"/>
                <a:ea typeface="Tahoma" pitchFamily="34" charset="0"/>
                <a:cs typeface="TH SarabunPSK" pitchFamily="34" charset="-34"/>
              </a:endParaRPr>
            </a:p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1800"/>
                </a:spcBef>
                <a:spcAft>
                  <a:spcPts val="0"/>
                </a:spcAft>
                <a:buClrTx/>
                <a:buSzTx/>
                <a:buFont typeface="Arial" pitchFamily="34" charset="0"/>
                <a:buNone/>
                <a:tabLst/>
                <a:defRPr/>
              </a:pPr>
              <a:r>
                <a:rPr kumimoji="0" lang="en-US" sz="3200" b="1" i="0" u="none" strike="noStrike" kern="1200" cap="none" spc="0" normalizeH="0" baseline="0">
                  <a:ln>
                    <a:noFill/>
                  </a:ln>
                  <a:effectLst/>
                  <a:uLnTx/>
                  <a:uFillTx/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 	http://</a:t>
              </a:r>
              <a:r>
                <a:rPr lang="en-US" sz="3200" b="1"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www</a:t>
              </a:r>
              <a:r>
                <a:rPr kumimoji="0" lang="en-US" sz="3200" b="1" i="0" u="none" strike="noStrike" kern="1200" cap="none" spc="0" normalizeH="0" baseline="0">
                  <a:ln>
                    <a:noFill/>
                  </a:ln>
                  <a:effectLst/>
                  <a:uLnTx/>
                  <a:uFillTx/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.tgo.or.th</a:t>
              </a:r>
            </a:p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1800"/>
                </a:spcBef>
                <a:spcAft>
                  <a:spcPts val="0"/>
                </a:spcAft>
                <a:buClrTx/>
                <a:buSzTx/>
                <a:buFont typeface="Arial" pitchFamily="34" charset="0"/>
                <a:buNone/>
                <a:tabLst/>
                <a:defRPr/>
              </a:pPr>
              <a:r>
                <a:rPr kumimoji="0" lang="en-US" sz="3200" b="1" i="0" u="none" strike="noStrike" kern="1200" cap="none" spc="0" normalizeH="0" baseline="0">
                  <a:ln>
                    <a:noFill/>
                  </a:ln>
                  <a:effectLst/>
                  <a:uLnTx/>
                  <a:uFillTx/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	</a:t>
              </a:r>
              <a:r>
                <a:rPr lang="en-US" sz="3200" b="1">
                  <a:latin typeface="TH SarabunPSK" pitchFamily="34" charset="-34"/>
                  <a:ea typeface="Tahoma" pitchFamily="34" charset="0"/>
                  <a:cs typeface="TH SarabunPSK" pitchFamily="34" charset="-34"/>
                </a:rPr>
                <a:t>ghginfo</a:t>
              </a:r>
              <a:endParaRPr kumimoji="0" lang="th-TH" sz="3600" b="1" i="0" u="none" strike="noStrike" kern="1200" cap="none" spc="0" normalizeH="0" baseline="0">
                <a:ln>
                  <a:noFill/>
                </a:ln>
                <a:effectLst/>
                <a:uLnTx/>
                <a:uFillTx/>
                <a:latin typeface="TH SarabunPSK" pitchFamily="34" charset="-34"/>
                <a:ea typeface="Tahoma" pitchFamily="34" charset="0"/>
                <a:cs typeface="TH SarabunPSK" pitchFamily="34" charset="-34"/>
              </a:endParaRPr>
            </a:p>
          </xdr:txBody>
        </xdr:sp>
        <xdr:pic>
          <xdr:nvPicPr>
            <xdr:cNvPr id="26" name="Picture 25"/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27345" y="2052530"/>
              <a:ext cx="609632" cy="609632"/>
            </a:xfrm>
            <a:prstGeom prst="rect">
              <a:avLst/>
            </a:prstGeom>
          </xdr:spPr>
        </xdr:pic>
        <xdr:pic>
          <xdr:nvPicPr>
            <xdr:cNvPr id="27" name="Picture 26"/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26791" y="2755521"/>
              <a:ext cx="597126" cy="597126"/>
            </a:xfrm>
            <a:prstGeom prst="rect">
              <a:avLst/>
            </a:prstGeom>
          </xdr:spPr>
        </xdr:pic>
        <xdr:pic>
          <xdr:nvPicPr>
            <xdr:cNvPr id="28" name="Picture 27"/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85800" y="3367276"/>
              <a:ext cx="736193" cy="736193"/>
            </a:xfrm>
            <a:prstGeom prst="rect">
              <a:avLst/>
            </a:prstGeom>
          </xdr:spPr>
        </xdr:pic>
        <xdr:pic>
          <xdr:nvPicPr>
            <xdr:cNvPr id="29" name="Picture 28"/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18822" y="4182066"/>
              <a:ext cx="771376" cy="771376"/>
            </a:xfrm>
            <a:prstGeom prst="rect">
              <a:avLst/>
            </a:prstGeom>
          </xdr:spPr>
        </xdr:pic>
        <xdr:pic>
          <xdr:nvPicPr>
            <xdr:cNvPr id="30" name="Picture 29"/>
            <xdr:cNvPicPr>
              <a:picLocks noChangeAspect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18822" y="4870945"/>
              <a:ext cx="710561" cy="710561"/>
            </a:xfrm>
            <a:prstGeom prst="rect">
              <a:avLst/>
            </a:prstGeom>
          </xdr:spPr>
        </xdr:pic>
      </xdr:grpSp>
      <xdr:sp macro="" textlink="">
        <xdr:nvSpPr>
          <xdr:cNvPr id="14" name="TextBox 60"/>
          <xdr:cNvSpPr txBox="1"/>
        </xdr:nvSpPr>
        <xdr:spPr>
          <a:xfrm>
            <a:off x="782496" y="1463330"/>
            <a:ext cx="7579009" cy="51335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th-TH" sz="2400" b="1">
                <a:solidFill>
                  <a:schemeClr val="bg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ศูนย์ข้อมูลก๊าซเรือนกระจก</a:t>
            </a:r>
            <a:r>
              <a:rPr lang="th-TH" sz="2400" b="1" baseline="0">
                <a:solidFill>
                  <a:schemeClr val="bg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2400" b="1">
                <a:solidFill>
                  <a:schemeClr val="bg1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องค์การบริหารจัดการก๊าซเรือนกระจก (องค์การมหาชน)</a:t>
            </a:r>
          </a:p>
        </xdr:txBody>
      </xdr:sp>
      <xdr:cxnSp macro="">
        <xdr:nvCxnSpPr>
          <xdr:cNvPr id="15" name="Straight Connector 14"/>
          <xdr:cNvCxnSpPr/>
        </xdr:nvCxnSpPr>
        <xdr:spPr>
          <a:xfrm>
            <a:off x="4572000" y="2363985"/>
            <a:ext cx="0" cy="304800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grpSp>
        <xdr:nvGrpSpPr>
          <xdr:cNvPr id="16" name="Group 15"/>
          <xdr:cNvGrpSpPr/>
        </xdr:nvGrpSpPr>
        <xdr:grpSpPr>
          <a:xfrm>
            <a:off x="5105400" y="2220322"/>
            <a:ext cx="3000566" cy="992654"/>
            <a:chOff x="4806458" y="1916430"/>
            <a:chExt cx="3000566" cy="992654"/>
          </a:xfrm>
        </xdr:grpSpPr>
        <xdr:pic>
          <xdr:nvPicPr>
            <xdr:cNvPr id="22" name="Picture 21"/>
            <xdr:cNvPicPr>
              <a:picLocks noChangeAspect="1"/>
            </xdr:cNvPicPr>
          </xdr:nvPicPr>
          <xdr:blipFill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806458" y="1988655"/>
              <a:ext cx="833438" cy="833438"/>
            </a:xfrm>
            <a:prstGeom prst="rect">
              <a:avLst/>
            </a:prstGeom>
          </xdr:spPr>
        </xdr:pic>
        <xdr:sp macro="" textlink="">
          <xdr:nvSpPr>
            <xdr:cNvPr id="23" name="TextBox 64"/>
            <xdr:cNvSpPr txBox="1"/>
          </xdr:nvSpPr>
          <xdr:spPr>
            <a:xfrm>
              <a:off x="5715000" y="1916430"/>
              <a:ext cx="2092024" cy="58477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th-TH"/>
              </a:defPPr>
              <a:lvl1pPr marL="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3200" b="1">
                  <a:solidFill>
                    <a:srgbClr val="0070C0"/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Carbon4Thai</a:t>
              </a:r>
              <a:endParaRPr lang="th-TH" sz="32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  <xdr:sp macro="" textlink="">
          <xdr:nvSpPr>
            <xdr:cNvPr id="24" name="TextBox 65"/>
            <xdr:cNvSpPr txBox="1"/>
          </xdr:nvSpPr>
          <xdr:spPr>
            <a:xfrm>
              <a:off x="5726430" y="2385864"/>
              <a:ext cx="1927373" cy="52322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th-TH"/>
              </a:defPPr>
              <a:lvl1pPr marL="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th-TH" sz="1400" b="1">
                  <a:solidFill>
                    <a:schemeClr val="accent5">
                      <a:lumMod val="50000"/>
                    </a:schemeClr>
                  </a:solidFill>
                  <a:latin typeface="TH SarabunPSK" panose="020B0500040200020003" pitchFamily="34" charset="-34"/>
                  <a:cs typeface="TH SarabunPSK" panose="020B0500040200020003" pitchFamily="34" charset="-34"/>
                </a:rPr>
                <a:t>แอปพลิเคชั่นศูนย์กลางสถานการณ์ก๊าซเรือนกระจกส่งตรงถึงมือถือคุณ</a:t>
              </a:r>
            </a:p>
          </xdr:txBody>
        </xdr:sp>
      </xdr:grpSp>
      <xdr:sp macro="" textlink="">
        <xdr:nvSpPr>
          <xdr:cNvPr id="17" name="TextBox 66"/>
          <xdr:cNvSpPr txBox="1"/>
        </xdr:nvSpPr>
        <xdr:spPr>
          <a:xfrm>
            <a:off x="4717212" y="3442155"/>
            <a:ext cx="3777143" cy="40011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th-TH"/>
            </a:defPPr>
            <a:lvl1pPr marL="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th-TH" sz="2000">
                <a:latin typeface="TH SarabunPSK" panose="020B0500040200020003" pitchFamily="34" charset="-34"/>
                <a:cs typeface="TH SarabunPSK" panose="020B0500040200020003" pitchFamily="34" charset="-34"/>
              </a:rPr>
              <a:t>สามารถเลือกดาวน์โหลดแอปฯ ได้จาก </a:t>
            </a:r>
            <a:r>
              <a:rPr lang="en-US" sz="2000">
                <a:latin typeface="TH SarabunPSK" panose="020B0500040200020003" pitchFamily="34" charset="-34"/>
                <a:cs typeface="TH SarabunPSK" panose="020B0500040200020003" pitchFamily="34" charset="-34"/>
              </a:rPr>
              <a:t>2 </a:t>
            </a:r>
            <a:r>
              <a:rPr lang="th-TH" sz="2000">
                <a:latin typeface="TH SarabunPSK" panose="020B0500040200020003" pitchFamily="34" charset="-34"/>
                <a:cs typeface="TH SarabunPSK" panose="020B0500040200020003" pitchFamily="34" charset="-34"/>
              </a:rPr>
              <a:t>ช่องทาง</a:t>
            </a:r>
          </a:p>
        </xdr:txBody>
      </xdr:sp>
      <xdr:pic>
        <xdr:nvPicPr>
          <xdr:cNvPr id="18" name="Picture 17"/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030809" y="3788925"/>
            <a:ext cx="1543508" cy="478863"/>
          </a:xfrm>
          <a:prstGeom prst="rect">
            <a:avLst/>
          </a:prstGeom>
        </xdr:spPr>
      </xdr:pic>
      <xdr:pic>
        <xdr:nvPicPr>
          <xdr:cNvPr id="19" name="Picture 18"/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29400" y="3757371"/>
            <a:ext cx="1552766" cy="514714"/>
          </a:xfrm>
          <a:prstGeom prst="rect">
            <a:avLst/>
          </a:prstGeom>
        </xdr:spPr>
      </xdr:pic>
      <xdr:pic>
        <xdr:nvPicPr>
          <xdr:cNvPr id="20" name="Picture 19"/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9643" y="4350534"/>
            <a:ext cx="1005840" cy="1005840"/>
          </a:xfrm>
          <a:prstGeom prst="rect">
            <a:avLst/>
          </a:prstGeom>
        </xdr:spPr>
      </xdr:pic>
      <xdr:pic>
        <xdr:nvPicPr>
          <xdr:cNvPr id="21" name="Picture 20"/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02863" y="4350534"/>
            <a:ext cx="1005840" cy="100584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420414</xdr:colOff>
      <xdr:row>0</xdr:row>
      <xdr:rowOff>137948</xdr:rowOff>
    </xdr:from>
    <xdr:to>
      <xdr:col>12</xdr:col>
      <xdr:colOff>106147</xdr:colOff>
      <xdr:row>2</xdr:row>
      <xdr:rowOff>159567</xdr:rowOff>
    </xdr:to>
    <xdr:sp macro="" textlink="">
      <xdr:nvSpPr>
        <xdr:cNvPr id="31" name="TextBox 30"/>
        <xdr:cNvSpPr txBox="1"/>
      </xdr:nvSpPr>
      <xdr:spPr>
        <a:xfrm>
          <a:off x="1786759" y="137948"/>
          <a:ext cx="6517457" cy="57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3</xdr:col>
      <xdr:colOff>141866</xdr:colOff>
      <xdr:row>4</xdr:row>
      <xdr:rowOff>1590</xdr:rowOff>
    </xdr:to>
    <xdr:sp macro="" textlink="">
      <xdr:nvSpPr>
        <xdr:cNvPr id="4" name="Rectangle 3"/>
        <xdr:cNvSpPr/>
      </xdr:nvSpPr>
      <xdr:spPr>
        <a:xfrm>
          <a:off x="1079586" y="828675"/>
          <a:ext cx="111968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3</xdr:col>
      <xdr:colOff>147169</xdr:colOff>
      <xdr:row>3</xdr:row>
      <xdr:rowOff>0</xdr:rowOff>
    </xdr:from>
    <xdr:to>
      <xdr:col>4</xdr:col>
      <xdr:colOff>583246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4569" y="828675"/>
          <a:ext cx="112187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4</xdr:col>
      <xdr:colOff>616787</xdr:colOff>
      <xdr:row>3</xdr:row>
      <xdr:rowOff>1394</xdr:rowOff>
    </xdr:from>
    <xdr:to>
      <xdr:col>7</xdr:col>
      <xdr:colOff>391852</xdr:colOff>
      <xdr:row>4</xdr:row>
      <xdr:rowOff>2984</xdr:rowOff>
    </xdr:to>
    <xdr:sp macro="" textlink="">
      <xdr:nvSpPr>
        <xdr:cNvPr id="6" name="Rectangle 5"/>
        <xdr:cNvSpPr/>
      </xdr:nvSpPr>
      <xdr:spPr>
        <a:xfrm>
          <a:off x="3359987" y="830069"/>
          <a:ext cx="1832465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7</xdr:col>
      <xdr:colOff>299886</xdr:colOff>
      <xdr:row>3</xdr:row>
      <xdr:rowOff>6569</xdr:rowOff>
    </xdr:from>
    <xdr:to>
      <xdr:col>9</xdr:col>
      <xdr:colOff>50110</xdr:colOff>
      <xdr:row>4</xdr:row>
      <xdr:rowOff>1600</xdr:rowOff>
    </xdr:to>
    <xdr:sp macro="" textlink="">
      <xdr:nvSpPr>
        <xdr:cNvPr id="7" name="Rectangle 6"/>
        <xdr:cNvSpPr/>
      </xdr:nvSpPr>
      <xdr:spPr>
        <a:xfrm>
          <a:off x="5100486" y="835244"/>
          <a:ext cx="1121824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8</xdr:col>
      <xdr:colOff>477789</xdr:colOff>
      <xdr:row>3</xdr:row>
      <xdr:rowOff>0</xdr:rowOff>
    </xdr:from>
    <xdr:to>
      <xdr:col>10</xdr:col>
      <xdr:colOff>226941</xdr:colOff>
      <xdr:row>4</xdr:row>
      <xdr:rowOff>1600</xdr:rowOff>
    </xdr:to>
    <xdr:sp macro="" textlink="">
      <xdr:nvSpPr>
        <xdr:cNvPr id="8" name="Rectangle 7"/>
        <xdr:cNvSpPr/>
      </xdr:nvSpPr>
      <xdr:spPr>
        <a:xfrm>
          <a:off x="5964189" y="828675"/>
          <a:ext cx="1120752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9</xdr:col>
      <xdr:colOff>681617</xdr:colOff>
      <xdr:row>3</xdr:row>
      <xdr:rowOff>6569</xdr:rowOff>
    </xdr:from>
    <xdr:to>
      <xdr:col>11</xdr:col>
      <xdr:colOff>420390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2"/>
        </xdr:cNvPr>
        <xdr:cNvSpPr/>
      </xdr:nvSpPr>
      <xdr:spPr>
        <a:xfrm>
          <a:off x="6853817" y="835244"/>
          <a:ext cx="1110373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0</xdr:col>
      <xdr:colOff>1143001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0</xdr:col>
      <xdr:colOff>1114425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0</xdr:col>
      <xdr:colOff>1076958</xdr:colOff>
      <xdr:row>3</xdr:row>
      <xdr:rowOff>0</xdr:rowOff>
    </xdr:from>
    <xdr:to>
      <xdr:col>1</xdr:col>
      <xdr:colOff>568849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968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1</xdr:col>
      <xdr:colOff>574152</xdr:colOff>
      <xdr:row>3</xdr:row>
      <xdr:rowOff>0</xdr:rowOff>
    </xdr:from>
    <xdr:to>
      <xdr:col>2</xdr:col>
      <xdr:colOff>451867</xdr:colOff>
      <xdr:row>4</xdr:row>
      <xdr:rowOff>1590</xdr:rowOff>
    </xdr:to>
    <xdr:sp macro="" textlink="">
      <xdr:nvSpPr>
        <xdr:cNvPr id="5" name="Rectangle 4">
          <a:hlinkClick xmlns:r="http://schemas.openxmlformats.org/officeDocument/2006/relationships" r:id="rId3"/>
        </xdr:cNvPr>
        <xdr:cNvSpPr/>
      </xdr:nvSpPr>
      <xdr:spPr>
        <a:xfrm>
          <a:off x="2204569" y="828675"/>
          <a:ext cx="112187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2</xdr:col>
      <xdr:colOff>485408</xdr:colOff>
      <xdr:row>3</xdr:row>
      <xdr:rowOff>1394</xdr:rowOff>
    </xdr:from>
    <xdr:to>
      <xdr:col>4</xdr:col>
      <xdr:colOff>956783</xdr:colOff>
      <xdr:row>4</xdr:row>
      <xdr:rowOff>2984</xdr:rowOff>
    </xdr:to>
    <xdr:sp macro="" textlink="">
      <xdr:nvSpPr>
        <xdr:cNvPr id="6" name="Rectangle 5"/>
        <xdr:cNvSpPr/>
      </xdr:nvSpPr>
      <xdr:spPr>
        <a:xfrm>
          <a:off x="3359987" y="830069"/>
          <a:ext cx="1832465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4</xdr:col>
      <xdr:colOff>864817</xdr:colOff>
      <xdr:row>3</xdr:row>
      <xdr:rowOff>6569</xdr:rowOff>
    </xdr:from>
    <xdr:to>
      <xdr:col>4</xdr:col>
      <xdr:colOff>1981386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100486" y="835244"/>
          <a:ext cx="1121824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4</xdr:col>
      <xdr:colOff>1725892</xdr:colOff>
      <xdr:row>3</xdr:row>
      <xdr:rowOff>0</xdr:rowOff>
    </xdr:from>
    <xdr:to>
      <xdr:col>5</xdr:col>
      <xdr:colOff>837855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64189" y="828675"/>
          <a:ext cx="1120752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5</xdr:col>
      <xdr:colOff>609359</xdr:colOff>
      <xdr:row>3</xdr:row>
      <xdr:rowOff>6569</xdr:rowOff>
    </xdr:from>
    <xdr:to>
      <xdr:col>6</xdr:col>
      <xdr:colOff>532063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53817" y="835244"/>
          <a:ext cx="1110373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0</xdr:col>
      <xdr:colOff>1122127</xdr:colOff>
      <xdr:row>5</xdr:row>
      <xdr:rowOff>9686</xdr:rowOff>
    </xdr:to>
    <xdr:sp macro="" textlink="">
      <xdr:nvSpPr>
        <xdr:cNvPr id="10" name="Rectangle 9"/>
        <xdr:cNvSpPr/>
      </xdr:nvSpPr>
      <xdr:spPr>
        <a:xfrm>
          <a:off x="0" y="1124452"/>
          <a:ext cx="1124755" cy="32350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 editAs="absolute">
    <xdr:from>
      <xdr:col>0</xdr:col>
      <xdr:colOff>1137440</xdr:colOff>
      <xdr:row>4</xdr:row>
      <xdr:rowOff>0</xdr:rowOff>
    </xdr:from>
    <xdr:to>
      <xdr:col>1</xdr:col>
      <xdr:colOff>629331</xdr:colOff>
      <xdr:row>5</xdr:row>
      <xdr:rowOff>1590</xdr:rowOff>
    </xdr:to>
    <xdr:sp macro="" textlink="">
      <xdr:nvSpPr>
        <xdr:cNvPr id="11" name="Rectangle 10"/>
        <xdr:cNvSpPr/>
      </xdr:nvSpPr>
      <xdr:spPr>
        <a:xfrm>
          <a:off x="1140068" y="1133475"/>
          <a:ext cx="111968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1</xdr:col>
      <xdr:colOff>630622</xdr:colOff>
      <xdr:row>4</xdr:row>
      <xdr:rowOff>0</xdr:rowOff>
    </xdr:from>
    <xdr:to>
      <xdr:col>4</xdr:col>
      <xdr:colOff>105103</xdr:colOff>
      <xdr:row>5</xdr:row>
      <xdr:rowOff>1590</xdr:rowOff>
    </xdr:to>
    <xdr:sp macro="" textlink="">
      <xdr:nvSpPr>
        <xdr:cNvPr id="12" name="Rectangle 11">
          <a:hlinkClick xmlns:r="http://schemas.openxmlformats.org/officeDocument/2006/relationships" r:id="rId7"/>
        </xdr:cNvPr>
        <xdr:cNvSpPr/>
      </xdr:nvSpPr>
      <xdr:spPr>
        <a:xfrm>
          <a:off x="2261039" y="1133475"/>
          <a:ext cx="2077106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4</xdr:col>
      <xdr:colOff>124811</xdr:colOff>
      <xdr:row>4</xdr:row>
      <xdr:rowOff>0</xdr:rowOff>
    </xdr:from>
    <xdr:to>
      <xdr:col>4</xdr:col>
      <xdr:colOff>1386052</xdr:colOff>
      <xdr:row>5</xdr:row>
      <xdr:rowOff>1590</xdr:rowOff>
    </xdr:to>
    <xdr:sp macro="" textlink="">
      <xdr:nvSpPr>
        <xdr:cNvPr id="13" name="Rectangle 12">
          <a:hlinkClick xmlns:r="http://schemas.openxmlformats.org/officeDocument/2006/relationships" r:id="rId8"/>
        </xdr:cNvPr>
        <xdr:cNvSpPr/>
      </xdr:nvSpPr>
      <xdr:spPr>
        <a:xfrm>
          <a:off x="4357853" y="1133475"/>
          <a:ext cx="1266496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>
    <xdr:from>
      <xdr:col>1</xdr:col>
      <xdr:colOff>183173</xdr:colOff>
      <xdr:row>0</xdr:row>
      <xdr:rowOff>146538</xdr:rowOff>
    </xdr:from>
    <xdr:to>
      <xdr:col>7</xdr:col>
      <xdr:colOff>245611</xdr:colOff>
      <xdr:row>2</xdr:row>
      <xdr:rowOff>163104</xdr:rowOff>
    </xdr:to>
    <xdr:sp macro="" textlink="">
      <xdr:nvSpPr>
        <xdr:cNvPr id="14" name="TextBox 13"/>
        <xdr:cNvSpPr txBox="1"/>
      </xdr:nvSpPr>
      <xdr:spPr>
        <a:xfrm>
          <a:off x="1802423" y="146538"/>
          <a:ext cx="6517457" cy="57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0</xdr:col>
      <xdr:colOff>1143001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1" y="81945"/>
          <a:ext cx="990600" cy="5365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0</xdr:col>
      <xdr:colOff>1114425</xdr:colOff>
      <xdr:row>4</xdr:row>
      <xdr:rowOff>1591</xdr:rowOff>
    </xdr:to>
    <xdr:sp macro="" textlink="">
      <xdr:nvSpPr>
        <xdr:cNvPr id="11" name="Rectangle 10"/>
        <xdr:cNvSpPr/>
      </xdr:nvSpPr>
      <xdr:spPr>
        <a:xfrm>
          <a:off x="0" y="709449"/>
          <a:ext cx="1114425" cy="303763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0</xdr:col>
      <xdr:colOff>1076958</xdr:colOff>
      <xdr:row>3</xdr:row>
      <xdr:rowOff>0</xdr:rowOff>
    </xdr:from>
    <xdr:to>
      <xdr:col>1</xdr:col>
      <xdr:colOff>142851</xdr:colOff>
      <xdr:row>4</xdr:row>
      <xdr:rowOff>1590</xdr:rowOff>
    </xdr:to>
    <xdr:sp macro="" textlink="">
      <xdr:nvSpPr>
        <xdr:cNvPr id="12" name="Rectangle 11">
          <a:hlinkClick xmlns:r="http://schemas.openxmlformats.org/officeDocument/2006/relationships" r:id="rId2"/>
        </xdr:cNvPr>
        <xdr:cNvSpPr/>
      </xdr:nvSpPr>
      <xdr:spPr>
        <a:xfrm>
          <a:off x="1076958" y="827690"/>
          <a:ext cx="1114425" cy="303762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1</xdr:col>
      <xdr:colOff>148154</xdr:colOff>
      <xdr:row>3</xdr:row>
      <xdr:rowOff>0</xdr:rowOff>
    </xdr:from>
    <xdr:to>
      <xdr:col>1</xdr:col>
      <xdr:colOff>1266039</xdr:colOff>
      <xdr:row>4</xdr:row>
      <xdr:rowOff>1590</xdr:rowOff>
    </xdr:to>
    <xdr:sp macro="" textlink="">
      <xdr:nvSpPr>
        <xdr:cNvPr id="13" name="Rectangle 12">
          <a:hlinkClick xmlns:r="http://schemas.openxmlformats.org/officeDocument/2006/relationships" r:id="rId3"/>
        </xdr:cNvPr>
        <xdr:cNvSpPr/>
      </xdr:nvSpPr>
      <xdr:spPr>
        <a:xfrm>
          <a:off x="2196686" y="827690"/>
          <a:ext cx="1119250" cy="303762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1</xdr:col>
      <xdr:colOff>1299580</xdr:colOff>
      <xdr:row>3</xdr:row>
      <xdr:rowOff>1394</xdr:rowOff>
    </xdr:from>
    <xdr:to>
      <xdr:col>3</xdr:col>
      <xdr:colOff>149913</xdr:colOff>
      <xdr:row>4</xdr:row>
      <xdr:rowOff>2984</xdr:rowOff>
    </xdr:to>
    <xdr:sp macro="" textlink="">
      <xdr:nvSpPr>
        <xdr:cNvPr id="14" name="Rectangle 13"/>
        <xdr:cNvSpPr/>
      </xdr:nvSpPr>
      <xdr:spPr>
        <a:xfrm>
          <a:off x="3349477" y="710842"/>
          <a:ext cx="1824582" cy="30376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3</xdr:col>
      <xdr:colOff>57947</xdr:colOff>
      <xdr:row>3</xdr:row>
      <xdr:rowOff>6569</xdr:rowOff>
    </xdr:from>
    <xdr:to>
      <xdr:col>3</xdr:col>
      <xdr:colOff>1176132</xdr:colOff>
      <xdr:row>4</xdr:row>
      <xdr:rowOff>1600</xdr:rowOff>
    </xdr:to>
    <xdr:sp macro="" textlink="">
      <xdr:nvSpPr>
        <xdr:cNvPr id="15" name="Rectangle 14">
          <a:hlinkClick xmlns:r="http://schemas.openxmlformats.org/officeDocument/2006/relationships" r:id="rId4"/>
        </xdr:cNvPr>
        <xdr:cNvSpPr/>
      </xdr:nvSpPr>
      <xdr:spPr>
        <a:xfrm>
          <a:off x="5082093" y="834259"/>
          <a:ext cx="1116569" cy="297203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3</xdr:col>
      <xdr:colOff>917708</xdr:colOff>
      <xdr:row>3</xdr:row>
      <xdr:rowOff>0</xdr:rowOff>
    </xdr:from>
    <xdr:to>
      <xdr:col>4</xdr:col>
      <xdr:colOff>516102</xdr:colOff>
      <xdr:row>4</xdr:row>
      <xdr:rowOff>1600</xdr:rowOff>
    </xdr:to>
    <xdr:sp macro="" textlink="">
      <xdr:nvSpPr>
        <xdr:cNvPr id="16" name="Rectangle 15">
          <a:hlinkClick xmlns:r="http://schemas.openxmlformats.org/officeDocument/2006/relationships" r:id="rId5"/>
        </xdr:cNvPr>
        <xdr:cNvSpPr/>
      </xdr:nvSpPr>
      <xdr:spPr>
        <a:xfrm>
          <a:off x="5943168" y="827690"/>
          <a:ext cx="1115497" cy="303772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4</xdr:col>
      <xdr:colOff>287606</xdr:colOff>
      <xdr:row>3</xdr:row>
      <xdr:rowOff>6569</xdr:rowOff>
    </xdr:from>
    <xdr:to>
      <xdr:col>4</xdr:col>
      <xdr:colOff>1386837</xdr:colOff>
      <xdr:row>4</xdr:row>
      <xdr:rowOff>2159</xdr:rowOff>
    </xdr:to>
    <xdr:sp macro="" textlink="">
      <xdr:nvSpPr>
        <xdr:cNvPr id="17" name="Rectangle 16">
          <a:hlinkClick xmlns:r="http://schemas.openxmlformats.org/officeDocument/2006/relationships" r:id="rId6"/>
        </xdr:cNvPr>
        <xdr:cNvSpPr/>
      </xdr:nvSpPr>
      <xdr:spPr>
        <a:xfrm>
          <a:off x="6830169" y="834259"/>
          <a:ext cx="1105118" cy="297762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0</xdr:col>
      <xdr:colOff>1122127</xdr:colOff>
      <xdr:row>5</xdr:row>
      <xdr:rowOff>9686</xdr:rowOff>
    </xdr:to>
    <xdr:sp macro="" textlink="">
      <xdr:nvSpPr>
        <xdr:cNvPr id="10" name="Rectangle 9">
          <a:hlinkClick xmlns:r="http://schemas.openxmlformats.org/officeDocument/2006/relationships" r:id="rId3"/>
        </xdr:cNvPr>
        <xdr:cNvSpPr/>
      </xdr:nvSpPr>
      <xdr:spPr>
        <a:xfrm>
          <a:off x="0" y="1122948"/>
          <a:ext cx="1125758" cy="325514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 editAs="absolute">
    <xdr:from>
      <xdr:col>0</xdr:col>
      <xdr:colOff>1137440</xdr:colOff>
      <xdr:row>3</xdr:row>
      <xdr:rowOff>306456</xdr:rowOff>
    </xdr:from>
    <xdr:to>
      <xdr:col>1</xdr:col>
      <xdr:colOff>203333</xdr:colOff>
      <xdr:row>5</xdr:row>
      <xdr:rowOff>1590</xdr:rowOff>
    </xdr:to>
    <xdr:sp macro="" textlink="">
      <xdr:nvSpPr>
        <xdr:cNvPr id="18" name="Rectangle 17"/>
        <xdr:cNvSpPr/>
      </xdr:nvSpPr>
      <xdr:spPr>
        <a:xfrm>
          <a:off x="1142999" y="1143000"/>
          <a:ext cx="1125541" cy="30932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937190</xdr:colOff>
      <xdr:row>3</xdr:row>
      <xdr:rowOff>306456</xdr:rowOff>
    </xdr:from>
    <xdr:to>
      <xdr:col>3</xdr:col>
      <xdr:colOff>577868</xdr:colOff>
      <xdr:row>5</xdr:row>
      <xdr:rowOff>1590</xdr:rowOff>
    </xdr:to>
    <xdr:sp macro="" textlink="">
      <xdr:nvSpPr>
        <xdr:cNvPr id="20" name="Rectangle 19">
          <a:hlinkClick xmlns:r="http://schemas.openxmlformats.org/officeDocument/2006/relationships" r:id="rId7"/>
        </xdr:cNvPr>
        <xdr:cNvSpPr/>
      </xdr:nvSpPr>
      <xdr:spPr>
        <a:xfrm>
          <a:off x="4342087" y="1129862"/>
          <a:ext cx="1261241" cy="303762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1</xdr:col>
      <xdr:colOff>204624</xdr:colOff>
      <xdr:row>3</xdr:row>
      <xdr:rowOff>306456</xdr:rowOff>
    </xdr:from>
    <xdr:to>
      <xdr:col>2</xdr:col>
      <xdr:colOff>917482</xdr:colOff>
      <xdr:row>5</xdr:row>
      <xdr:rowOff>1590</xdr:rowOff>
    </xdr:to>
    <xdr:sp macro="" textlink="">
      <xdr:nvSpPr>
        <xdr:cNvPr id="19" name="Rectangle 18"/>
        <xdr:cNvSpPr/>
      </xdr:nvSpPr>
      <xdr:spPr>
        <a:xfrm>
          <a:off x="2253156" y="1129862"/>
          <a:ext cx="2069223" cy="30376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>
    <xdr:from>
      <xdr:col>1</xdr:col>
      <xdr:colOff>728868</xdr:colOff>
      <xdr:row>0</xdr:row>
      <xdr:rowOff>132520</xdr:rowOff>
    </xdr:from>
    <xdr:to>
      <xdr:col>5</xdr:col>
      <xdr:colOff>1125477</xdr:colOff>
      <xdr:row>2</xdr:row>
      <xdr:rowOff>159280</xdr:rowOff>
    </xdr:to>
    <xdr:sp macro="" textlink="">
      <xdr:nvSpPr>
        <xdr:cNvPr id="21" name="TextBox 20"/>
        <xdr:cNvSpPr txBox="1"/>
      </xdr:nvSpPr>
      <xdr:spPr>
        <a:xfrm>
          <a:off x="2774672" y="132520"/>
          <a:ext cx="6517457" cy="57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1</xdr:col>
      <xdr:colOff>1508211</xdr:colOff>
      <xdr:row>4</xdr:row>
      <xdr:rowOff>1590</xdr:rowOff>
    </xdr:to>
    <xdr:sp macro="" textlink="">
      <xdr:nvSpPr>
        <xdr:cNvPr id="4" name="Rectangle 3"/>
        <xdr:cNvSpPr/>
      </xdr:nvSpPr>
      <xdr:spPr>
        <a:xfrm>
          <a:off x="1079586" y="828675"/>
          <a:ext cx="1119680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1</xdr:col>
      <xdr:colOff>1513514</xdr:colOff>
      <xdr:row>3</xdr:row>
      <xdr:rowOff>0</xdr:rowOff>
    </xdr:from>
    <xdr:to>
      <xdr:col>1</xdr:col>
      <xdr:colOff>2632764</xdr:colOff>
      <xdr:row>4</xdr:row>
      <xdr:rowOff>1590</xdr:rowOff>
    </xdr:to>
    <xdr:sp macro="" textlink="">
      <xdr:nvSpPr>
        <xdr:cNvPr id="5" name="Rectangle 4">
          <a:hlinkClick xmlns:r="http://schemas.openxmlformats.org/officeDocument/2006/relationships" r:id="rId2"/>
        </xdr:cNvPr>
        <xdr:cNvSpPr/>
      </xdr:nvSpPr>
      <xdr:spPr>
        <a:xfrm>
          <a:off x="2204569" y="828675"/>
          <a:ext cx="112187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1</xdr:col>
      <xdr:colOff>2666305</xdr:colOff>
      <xdr:row>3</xdr:row>
      <xdr:rowOff>1394</xdr:rowOff>
    </xdr:from>
    <xdr:to>
      <xdr:col>2</xdr:col>
      <xdr:colOff>1738490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3"/>
        </xdr:cNvPr>
        <xdr:cNvSpPr/>
      </xdr:nvSpPr>
      <xdr:spPr>
        <a:xfrm>
          <a:off x="3359987" y="830069"/>
          <a:ext cx="1832465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2</xdr:col>
      <xdr:colOff>1646524</xdr:colOff>
      <xdr:row>3</xdr:row>
      <xdr:rowOff>6569</xdr:rowOff>
    </xdr:from>
    <xdr:to>
      <xdr:col>3</xdr:col>
      <xdr:colOff>30403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100486" y="835244"/>
          <a:ext cx="1121824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2</xdr:col>
      <xdr:colOff>2507599</xdr:colOff>
      <xdr:row>3</xdr:row>
      <xdr:rowOff>0</xdr:rowOff>
    </xdr:from>
    <xdr:to>
      <xdr:col>4</xdr:col>
      <xdr:colOff>207234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64189" y="828675"/>
          <a:ext cx="1120752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3</xdr:col>
      <xdr:colOff>661910</xdr:colOff>
      <xdr:row>3</xdr:row>
      <xdr:rowOff>6569</xdr:rowOff>
    </xdr:from>
    <xdr:to>
      <xdr:col>5</xdr:col>
      <xdr:colOff>400684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53817" y="835244"/>
          <a:ext cx="1110373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>
    <xdr:from>
      <xdr:col>1</xdr:col>
      <xdr:colOff>670892</xdr:colOff>
      <xdr:row>0</xdr:row>
      <xdr:rowOff>165652</xdr:rowOff>
    </xdr:from>
    <xdr:to>
      <xdr:col>5</xdr:col>
      <xdr:colOff>323022</xdr:colOff>
      <xdr:row>2</xdr:row>
      <xdr:rowOff>182218</xdr:rowOff>
    </xdr:to>
    <xdr:sp macro="" textlink="">
      <xdr:nvSpPr>
        <xdr:cNvPr id="10" name="TextBox 9"/>
        <xdr:cNvSpPr txBox="1"/>
      </xdr:nvSpPr>
      <xdr:spPr>
        <a:xfrm>
          <a:off x="1358349" y="165652"/>
          <a:ext cx="6510130" cy="563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228599</xdr:rowOff>
    </xdr:from>
    <xdr:to>
      <xdr:col>17</xdr:col>
      <xdr:colOff>409575</xdr:colOff>
      <xdr:row>17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3</xdr:col>
      <xdr:colOff>141866</xdr:colOff>
      <xdr:row>4</xdr:row>
      <xdr:rowOff>1590</xdr:rowOff>
    </xdr:to>
    <xdr:sp macro="" textlink="">
      <xdr:nvSpPr>
        <xdr:cNvPr id="4" name="Rectangle 3"/>
        <xdr:cNvSpPr/>
      </xdr:nvSpPr>
      <xdr:spPr>
        <a:xfrm>
          <a:off x="1079586" y="828675"/>
          <a:ext cx="111968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3</xdr:col>
      <xdr:colOff>147169</xdr:colOff>
      <xdr:row>3</xdr:row>
      <xdr:rowOff>0</xdr:rowOff>
    </xdr:from>
    <xdr:to>
      <xdr:col>4</xdr:col>
      <xdr:colOff>583246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4569" y="828675"/>
          <a:ext cx="112187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4</xdr:col>
      <xdr:colOff>616787</xdr:colOff>
      <xdr:row>3</xdr:row>
      <xdr:rowOff>1394</xdr:rowOff>
    </xdr:from>
    <xdr:to>
      <xdr:col>7</xdr:col>
      <xdr:colOff>391852</xdr:colOff>
      <xdr:row>4</xdr:row>
      <xdr:rowOff>2984</xdr:rowOff>
    </xdr:to>
    <xdr:sp macro="" textlink="">
      <xdr:nvSpPr>
        <xdr:cNvPr id="6" name="Rectangle 5"/>
        <xdr:cNvSpPr/>
      </xdr:nvSpPr>
      <xdr:spPr>
        <a:xfrm>
          <a:off x="3359987" y="830069"/>
          <a:ext cx="1832465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7</xdr:col>
      <xdr:colOff>299886</xdr:colOff>
      <xdr:row>3</xdr:row>
      <xdr:rowOff>6569</xdr:rowOff>
    </xdr:from>
    <xdr:to>
      <xdr:col>9</xdr:col>
      <xdr:colOff>50110</xdr:colOff>
      <xdr:row>4</xdr:row>
      <xdr:rowOff>1600</xdr:rowOff>
    </xdr:to>
    <xdr:sp macro="" textlink="">
      <xdr:nvSpPr>
        <xdr:cNvPr id="7" name="Rectangle 6"/>
        <xdr:cNvSpPr/>
      </xdr:nvSpPr>
      <xdr:spPr>
        <a:xfrm>
          <a:off x="5100486" y="835244"/>
          <a:ext cx="1121824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8</xdr:col>
      <xdr:colOff>477789</xdr:colOff>
      <xdr:row>3</xdr:row>
      <xdr:rowOff>0</xdr:rowOff>
    </xdr:from>
    <xdr:to>
      <xdr:col>10</xdr:col>
      <xdr:colOff>226941</xdr:colOff>
      <xdr:row>4</xdr:row>
      <xdr:rowOff>1600</xdr:rowOff>
    </xdr:to>
    <xdr:sp macro="" textlink="">
      <xdr:nvSpPr>
        <xdr:cNvPr id="8" name="Rectangle 7"/>
        <xdr:cNvSpPr/>
      </xdr:nvSpPr>
      <xdr:spPr>
        <a:xfrm>
          <a:off x="5964189" y="828675"/>
          <a:ext cx="1120752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9</xdr:col>
      <xdr:colOff>681617</xdr:colOff>
      <xdr:row>3</xdr:row>
      <xdr:rowOff>6569</xdr:rowOff>
    </xdr:from>
    <xdr:to>
      <xdr:col>11</xdr:col>
      <xdr:colOff>420390</xdr:colOff>
      <xdr:row>4</xdr:row>
      <xdr:rowOff>2159</xdr:rowOff>
    </xdr:to>
    <xdr:sp macro="" textlink="">
      <xdr:nvSpPr>
        <xdr:cNvPr id="9" name="Rectangle 8"/>
        <xdr:cNvSpPr/>
      </xdr:nvSpPr>
      <xdr:spPr>
        <a:xfrm>
          <a:off x="6853817" y="835244"/>
          <a:ext cx="1110373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0" name="Rectangle 9"/>
        <xdr:cNvSpPr/>
      </xdr:nvSpPr>
      <xdr:spPr>
        <a:xfrm>
          <a:off x="0" y="1124452"/>
          <a:ext cx="1124755" cy="323509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 editAs="absolute">
    <xdr:from>
      <xdr:col>1</xdr:col>
      <xdr:colOff>454268</xdr:colOff>
      <xdr:row>4</xdr:row>
      <xdr:rowOff>0</xdr:rowOff>
    </xdr:from>
    <xdr:to>
      <xdr:col>3</xdr:col>
      <xdr:colOff>202348</xdr:colOff>
      <xdr:row>5</xdr:row>
      <xdr:rowOff>1590</xdr:rowOff>
    </xdr:to>
    <xdr:sp macro="" textlink="">
      <xdr:nvSpPr>
        <xdr:cNvPr id="11" name="Rectangle 10"/>
        <xdr:cNvSpPr/>
      </xdr:nvSpPr>
      <xdr:spPr>
        <a:xfrm>
          <a:off x="1140068" y="1133475"/>
          <a:ext cx="111968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3</xdr:col>
      <xdr:colOff>203639</xdr:colOff>
      <xdr:row>4</xdr:row>
      <xdr:rowOff>0</xdr:rowOff>
    </xdr:from>
    <xdr:to>
      <xdr:col>6</xdr:col>
      <xdr:colOff>223345</xdr:colOff>
      <xdr:row>5</xdr:row>
      <xdr:rowOff>1590</xdr:rowOff>
    </xdr:to>
    <xdr:sp macro="" textlink="">
      <xdr:nvSpPr>
        <xdr:cNvPr id="12" name="Rectangle 11"/>
        <xdr:cNvSpPr/>
      </xdr:nvSpPr>
      <xdr:spPr>
        <a:xfrm>
          <a:off x="2261039" y="1133475"/>
          <a:ext cx="2077106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6</xdr:col>
      <xdr:colOff>243053</xdr:colOff>
      <xdr:row>4</xdr:row>
      <xdr:rowOff>0</xdr:rowOff>
    </xdr:from>
    <xdr:to>
      <xdr:col>8</xdr:col>
      <xdr:colOff>137949</xdr:colOff>
      <xdr:row>5</xdr:row>
      <xdr:rowOff>1590</xdr:rowOff>
    </xdr:to>
    <xdr:sp macro="" textlink="">
      <xdr:nvSpPr>
        <xdr:cNvPr id="13" name="Rectangle 12"/>
        <xdr:cNvSpPr/>
      </xdr:nvSpPr>
      <xdr:spPr>
        <a:xfrm>
          <a:off x="4357853" y="1133475"/>
          <a:ext cx="1266496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3</xdr:col>
      <xdr:colOff>141866</xdr:colOff>
      <xdr:row>4</xdr:row>
      <xdr:rowOff>1590</xdr:rowOff>
    </xdr:to>
    <xdr:sp macro="" textlink="">
      <xdr:nvSpPr>
        <xdr:cNvPr id="4" name="Rectangle 3"/>
        <xdr:cNvSpPr/>
      </xdr:nvSpPr>
      <xdr:spPr>
        <a:xfrm>
          <a:off x="1079586" y="828675"/>
          <a:ext cx="111968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3</xdr:col>
      <xdr:colOff>147169</xdr:colOff>
      <xdr:row>3</xdr:row>
      <xdr:rowOff>0</xdr:rowOff>
    </xdr:from>
    <xdr:to>
      <xdr:col>4</xdr:col>
      <xdr:colOff>583246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4569" y="828675"/>
          <a:ext cx="112187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4</xdr:col>
      <xdr:colOff>616787</xdr:colOff>
      <xdr:row>3</xdr:row>
      <xdr:rowOff>1394</xdr:rowOff>
    </xdr:from>
    <xdr:to>
      <xdr:col>7</xdr:col>
      <xdr:colOff>391852</xdr:colOff>
      <xdr:row>4</xdr:row>
      <xdr:rowOff>2984</xdr:rowOff>
    </xdr:to>
    <xdr:sp macro="" textlink="">
      <xdr:nvSpPr>
        <xdr:cNvPr id="6" name="Rectangle 5"/>
        <xdr:cNvSpPr/>
      </xdr:nvSpPr>
      <xdr:spPr>
        <a:xfrm>
          <a:off x="3359987" y="830069"/>
          <a:ext cx="1832465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7</xdr:col>
      <xdr:colOff>299886</xdr:colOff>
      <xdr:row>3</xdr:row>
      <xdr:rowOff>6569</xdr:rowOff>
    </xdr:from>
    <xdr:to>
      <xdr:col>9</xdr:col>
      <xdr:colOff>50110</xdr:colOff>
      <xdr:row>4</xdr:row>
      <xdr:rowOff>1600</xdr:rowOff>
    </xdr:to>
    <xdr:sp macro="" textlink="">
      <xdr:nvSpPr>
        <xdr:cNvPr id="7" name="Rectangle 6"/>
        <xdr:cNvSpPr/>
      </xdr:nvSpPr>
      <xdr:spPr>
        <a:xfrm>
          <a:off x="5100486" y="835244"/>
          <a:ext cx="1121824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8</xdr:col>
      <xdr:colOff>477789</xdr:colOff>
      <xdr:row>3</xdr:row>
      <xdr:rowOff>0</xdr:rowOff>
    </xdr:from>
    <xdr:to>
      <xdr:col>10</xdr:col>
      <xdr:colOff>226941</xdr:colOff>
      <xdr:row>4</xdr:row>
      <xdr:rowOff>1600</xdr:rowOff>
    </xdr:to>
    <xdr:sp macro="" textlink="">
      <xdr:nvSpPr>
        <xdr:cNvPr id="8" name="Rectangle 7"/>
        <xdr:cNvSpPr/>
      </xdr:nvSpPr>
      <xdr:spPr>
        <a:xfrm>
          <a:off x="5964189" y="828675"/>
          <a:ext cx="1120752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9</xdr:col>
      <xdr:colOff>681617</xdr:colOff>
      <xdr:row>3</xdr:row>
      <xdr:rowOff>6569</xdr:rowOff>
    </xdr:from>
    <xdr:to>
      <xdr:col>11</xdr:col>
      <xdr:colOff>420390</xdr:colOff>
      <xdr:row>4</xdr:row>
      <xdr:rowOff>2159</xdr:rowOff>
    </xdr:to>
    <xdr:sp macro="" textlink="">
      <xdr:nvSpPr>
        <xdr:cNvPr id="9" name="Rectangle 8"/>
        <xdr:cNvSpPr/>
      </xdr:nvSpPr>
      <xdr:spPr>
        <a:xfrm>
          <a:off x="6853817" y="835244"/>
          <a:ext cx="1110373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0" name="Rectangle 9"/>
        <xdr:cNvSpPr/>
      </xdr:nvSpPr>
      <xdr:spPr>
        <a:xfrm>
          <a:off x="0" y="1124452"/>
          <a:ext cx="1124755" cy="323509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 editAs="absolute">
    <xdr:from>
      <xdr:col>1</xdr:col>
      <xdr:colOff>454268</xdr:colOff>
      <xdr:row>4</xdr:row>
      <xdr:rowOff>0</xdr:rowOff>
    </xdr:from>
    <xdr:to>
      <xdr:col>3</xdr:col>
      <xdr:colOff>202348</xdr:colOff>
      <xdr:row>5</xdr:row>
      <xdr:rowOff>1590</xdr:rowOff>
    </xdr:to>
    <xdr:sp macro="" textlink="">
      <xdr:nvSpPr>
        <xdr:cNvPr id="11" name="Rectangle 10"/>
        <xdr:cNvSpPr/>
      </xdr:nvSpPr>
      <xdr:spPr>
        <a:xfrm>
          <a:off x="1140068" y="1133475"/>
          <a:ext cx="111968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3</xdr:col>
      <xdr:colOff>203639</xdr:colOff>
      <xdr:row>4</xdr:row>
      <xdr:rowOff>0</xdr:rowOff>
    </xdr:from>
    <xdr:to>
      <xdr:col>6</xdr:col>
      <xdr:colOff>223345</xdr:colOff>
      <xdr:row>5</xdr:row>
      <xdr:rowOff>1590</xdr:rowOff>
    </xdr:to>
    <xdr:sp macro="" textlink="">
      <xdr:nvSpPr>
        <xdr:cNvPr id="12" name="Rectangle 11"/>
        <xdr:cNvSpPr/>
      </xdr:nvSpPr>
      <xdr:spPr>
        <a:xfrm>
          <a:off x="2261039" y="1133475"/>
          <a:ext cx="2077106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6</xdr:col>
      <xdr:colOff>243053</xdr:colOff>
      <xdr:row>4</xdr:row>
      <xdr:rowOff>0</xdr:rowOff>
    </xdr:from>
    <xdr:to>
      <xdr:col>8</xdr:col>
      <xdr:colOff>137949</xdr:colOff>
      <xdr:row>5</xdr:row>
      <xdr:rowOff>1590</xdr:rowOff>
    </xdr:to>
    <xdr:sp macro="" textlink="">
      <xdr:nvSpPr>
        <xdr:cNvPr id="13" name="Rectangle 12"/>
        <xdr:cNvSpPr/>
      </xdr:nvSpPr>
      <xdr:spPr>
        <a:xfrm>
          <a:off x="4357853" y="1133475"/>
          <a:ext cx="1266496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81945</xdr:rowOff>
    </xdr:from>
    <xdr:to>
      <xdr:col>1</xdr:col>
      <xdr:colOff>1143001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1" y="81945"/>
          <a:ext cx="990600" cy="5365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1</xdr:col>
      <xdr:colOff>6911</xdr:colOff>
      <xdr:row>4</xdr:row>
      <xdr:rowOff>190501</xdr:rowOff>
    </xdr:from>
    <xdr:to>
      <xdr:col>1</xdr:col>
      <xdr:colOff>1634495</xdr:colOff>
      <xdr:row>5</xdr:row>
      <xdr:rowOff>234462</xdr:rowOff>
    </xdr:to>
    <xdr:sp macro="" textlink="">
      <xdr:nvSpPr>
        <xdr:cNvPr id="3" name="Rectangle 2"/>
        <xdr:cNvSpPr/>
      </xdr:nvSpPr>
      <xdr:spPr>
        <a:xfrm>
          <a:off x="692711" y="1209676"/>
          <a:ext cx="1627584" cy="282086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7327</xdr:colOff>
      <xdr:row>8</xdr:row>
      <xdr:rowOff>196568</xdr:rowOff>
    </xdr:from>
    <xdr:to>
      <xdr:col>1</xdr:col>
      <xdr:colOff>1634911</xdr:colOff>
      <xdr:row>9</xdr:row>
      <xdr:rowOff>233202</xdr:rowOff>
    </xdr:to>
    <xdr:sp macro="" textlink="">
      <xdr:nvSpPr>
        <xdr:cNvPr id="4" name="Rectangle 3"/>
        <xdr:cNvSpPr/>
      </xdr:nvSpPr>
      <xdr:spPr>
        <a:xfrm>
          <a:off x="693127" y="2168243"/>
          <a:ext cx="1627584" cy="274759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1</xdr:col>
      <xdr:colOff>7327</xdr:colOff>
      <xdr:row>10</xdr:row>
      <xdr:rowOff>62660</xdr:rowOff>
    </xdr:from>
    <xdr:to>
      <xdr:col>1</xdr:col>
      <xdr:colOff>1634911</xdr:colOff>
      <xdr:row>11</xdr:row>
      <xdr:rowOff>113950</xdr:rowOff>
    </xdr:to>
    <xdr:sp macro="" textlink="">
      <xdr:nvSpPr>
        <xdr:cNvPr id="5" name="Rectangle 4"/>
        <xdr:cNvSpPr/>
      </xdr:nvSpPr>
      <xdr:spPr>
        <a:xfrm>
          <a:off x="693127" y="2510585"/>
          <a:ext cx="1627584" cy="289415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1</xdr:col>
      <xdr:colOff>7327</xdr:colOff>
      <xdr:row>11</xdr:row>
      <xdr:rowOff>176900</xdr:rowOff>
    </xdr:from>
    <xdr:to>
      <xdr:col>1</xdr:col>
      <xdr:colOff>1634911</xdr:colOff>
      <xdr:row>12</xdr:row>
      <xdr:rowOff>206207</xdr:rowOff>
    </xdr:to>
    <xdr:sp macro="" textlink="">
      <xdr:nvSpPr>
        <xdr:cNvPr id="6" name="Rectangle 5"/>
        <xdr:cNvSpPr/>
      </xdr:nvSpPr>
      <xdr:spPr>
        <a:xfrm>
          <a:off x="693127" y="2862950"/>
          <a:ext cx="1627584" cy="267432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1</xdr:col>
      <xdr:colOff>8098</xdr:colOff>
      <xdr:row>13</xdr:row>
      <xdr:rowOff>35484</xdr:rowOff>
    </xdr:from>
    <xdr:to>
      <xdr:col>1</xdr:col>
      <xdr:colOff>1636454</xdr:colOff>
      <xdr:row>14</xdr:row>
      <xdr:rowOff>65347</xdr:rowOff>
    </xdr:to>
    <xdr:sp macro="" textlink="">
      <xdr:nvSpPr>
        <xdr:cNvPr id="7" name="Rectangle 6"/>
        <xdr:cNvSpPr/>
      </xdr:nvSpPr>
      <xdr:spPr>
        <a:xfrm>
          <a:off x="693898" y="3197784"/>
          <a:ext cx="1628356" cy="267988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1</xdr:col>
      <xdr:colOff>6569</xdr:colOff>
      <xdr:row>14</xdr:row>
      <xdr:rowOff>131383</xdr:rowOff>
    </xdr:from>
    <xdr:to>
      <xdr:col>1</xdr:col>
      <xdr:colOff>1634925</xdr:colOff>
      <xdr:row>15</xdr:row>
      <xdr:rowOff>161245</xdr:rowOff>
    </xdr:to>
    <xdr:sp macro="" textlink="">
      <xdr:nvSpPr>
        <xdr:cNvPr id="8" name="Rectangle 7"/>
        <xdr:cNvSpPr/>
      </xdr:nvSpPr>
      <xdr:spPr>
        <a:xfrm>
          <a:off x="692369" y="3531808"/>
          <a:ext cx="1628356" cy="267987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1</xdr:col>
      <xdr:colOff>6569</xdr:colOff>
      <xdr:row>6</xdr:row>
      <xdr:rowOff>59120</xdr:rowOff>
    </xdr:from>
    <xdr:to>
      <xdr:col>1</xdr:col>
      <xdr:colOff>1634153</xdr:colOff>
      <xdr:row>7</xdr:row>
      <xdr:rowOff>39414</xdr:rowOff>
    </xdr:to>
    <xdr:sp macro="" textlink="">
      <xdr:nvSpPr>
        <xdr:cNvPr id="9" name="Rectangle 8"/>
        <xdr:cNvSpPr/>
      </xdr:nvSpPr>
      <xdr:spPr>
        <a:xfrm>
          <a:off x="692369" y="1554545"/>
          <a:ext cx="1627584" cy="21841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ความเป็นมาของโครงการ</a:t>
          </a:r>
        </a:p>
      </xdr:txBody>
    </xdr:sp>
    <xdr:clientData/>
  </xdr:twoCellAnchor>
  <xdr:twoCellAnchor editAs="absolute">
    <xdr:from>
      <xdr:col>1</xdr:col>
      <xdr:colOff>6569</xdr:colOff>
      <xdr:row>7</xdr:row>
      <xdr:rowOff>105103</xdr:rowOff>
    </xdr:from>
    <xdr:to>
      <xdr:col>1</xdr:col>
      <xdr:colOff>1634153</xdr:colOff>
      <xdr:row>8</xdr:row>
      <xdr:rowOff>85397</xdr:rowOff>
    </xdr:to>
    <xdr:sp macro="" textlink="">
      <xdr:nvSpPr>
        <xdr:cNvPr id="10" name="Rectangle 9"/>
        <xdr:cNvSpPr/>
      </xdr:nvSpPr>
      <xdr:spPr>
        <a:xfrm>
          <a:off x="692369" y="1838653"/>
          <a:ext cx="1627584" cy="21841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วัตถุประสงค์ของโครงการ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81945</xdr:rowOff>
    </xdr:from>
    <xdr:to>
      <xdr:col>1</xdr:col>
      <xdr:colOff>1143001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1" y="81945"/>
          <a:ext cx="990600" cy="5365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1</xdr:col>
      <xdr:colOff>6911</xdr:colOff>
      <xdr:row>4</xdr:row>
      <xdr:rowOff>190501</xdr:rowOff>
    </xdr:from>
    <xdr:to>
      <xdr:col>1</xdr:col>
      <xdr:colOff>1634495</xdr:colOff>
      <xdr:row>5</xdr:row>
      <xdr:rowOff>234462</xdr:rowOff>
    </xdr:to>
    <xdr:sp macro="" textlink="">
      <xdr:nvSpPr>
        <xdr:cNvPr id="3" name="Rectangle 2"/>
        <xdr:cNvSpPr/>
      </xdr:nvSpPr>
      <xdr:spPr>
        <a:xfrm>
          <a:off x="692711" y="1209676"/>
          <a:ext cx="1627584" cy="282086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7327</xdr:colOff>
      <xdr:row>6</xdr:row>
      <xdr:rowOff>58617</xdr:rowOff>
    </xdr:from>
    <xdr:to>
      <xdr:col>1</xdr:col>
      <xdr:colOff>1634911</xdr:colOff>
      <xdr:row>7</xdr:row>
      <xdr:rowOff>95250</xdr:rowOff>
    </xdr:to>
    <xdr:sp macro="" textlink="">
      <xdr:nvSpPr>
        <xdr:cNvPr id="4" name="Rectangle 3"/>
        <xdr:cNvSpPr/>
      </xdr:nvSpPr>
      <xdr:spPr>
        <a:xfrm>
          <a:off x="693127" y="1554042"/>
          <a:ext cx="1627584" cy="274758"/>
        </a:xfrm>
        <a:prstGeom prst="rect">
          <a:avLst/>
        </a:prstGeom>
        <a:ln>
          <a:noFill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1</xdr:col>
      <xdr:colOff>7327</xdr:colOff>
      <xdr:row>7</xdr:row>
      <xdr:rowOff>161191</xdr:rowOff>
    </xdr:from>
    <xdr:to>
      <xdr:col>1</xdr:col>
      <xdr:colOff>1634911</xdr:colOff>
      <xdr:row>8</xdr:row>
      <xdr:rowOff>212481</xdr:rowOff>
    </xdr:to>
    <xdr:sp macro="" textlink="">
      <xdr:nvSpPr>
        <xdr:cNvPr id="5" name="Rectangle 4"/>
        <xdr:cNvSpPr/>
      </xdr:nvSpPr>
      <xdr:spPr>
        <a:xfrm>
          <a:off x="693127" y="1894741"/>
          <a:ext cx="1627584" cy="289415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1</xdr:col>
      <xdr:colOff>7327</xdr:colOff>
      <xdr:row>9</xdr:row>
      <xdr:rowOff>38949</xdr:rowOff>
    </xdr:from>
    <xdr:to>
      <xdr:col>1</xdr:col>
      <xdr:colOff>1634911</xdr:colOff>
      <xdr:row>10</xdr:row>
      <xdr:rowOff>68256</xdr:rowOff>
    </xdr:to>
    <xdr:sp macro="" textlink="">
      <xdr:nvSpPr>
        <xdr:cNvPr id="6" name="Rectangle 5"/>
        <xdr:cNvSpPr/>
      </xdr:nvSpPr>
      <xdr:spPr>
        <a:xfrm>
          <a:off x="693127" y="2248749"/>
          <a:ext cx="1627584" cy="267432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1</xdr:col>
      <xdr:colOff>8098</xdr:colOff>
      <xdr:row>10</xdr:row>
      <xdr:rowOff>134016</xdr:rowOff>
    </xdr:from>
    <xdr:to>
      <xdr:col>1</xdr:col>
      <xdr:colOff>1636454</xdr:colOff>
      <xdr:row>11</xdr:row>
      <xdr:rowOff>163878</xdr:rowOff>
    </xdr:to>
    <xdr:sp macro="" textlink="">
      <xdr:nvSpPr>
        <xdr:cNvPr id="7" name="Rectangle 6"/>
        <xdr:cNvSpPr/>
      </xdr:nvSpPr>
      <xdr:spPr>
        <a:xfrm>
          <a:off x="693898" y="2581941"/>
          <a:ext cx="1628356" cy="267987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1</xdr:col>
      <xdr:colOff>6569</xdr:colOff>
      <xdr:row>11</xdr:row>
      <xdr:rowOff>229914</xdr:rowOff>
    </xdr:from>
    <xdr:to>
      <xdr:col>1</xdr:col>
      <xdr:colOff>1634925</xdr:colOff>
      <xdr:row>13</xdr:row>
      <xdr:rowOff>23293</xdr:rowOff>
    </xdr:to>
    <xdr:sp macro="" textlink="">
      <xdr:nvSpPr>
        <xdr:cNvPr id="8" name="Rectangle 7"/>
        <xdr:cNvSpPr/>
      </xdr:nvSpPr>
      <xdr:spPr>
        <a:xfrm>
          <a:off x="692369" y="2915964"/>
          <a:ext cx="1628356" cy="269629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2</xdr:col>
      <xdr:colOff>109021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968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2</xdr:col>
      <xdr:colOff>114324</xdr:colOff>
      <xdr:row>3</xdr:row>
      <xdr:rowOff>0</xdr:rowOff>
    </xdr:from>
    <xdr:to>
      <xdr:col>3</xdr:col>
      <xdr:colOff>110281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4569" y="828675"/>
          <a:ext cx="1121877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3</xdr:col>
      <xdr:colOff>143822</xdr:colOff>
      <xdr:row>3</xdr:row>
      <xdr:rowOff>1394</xdr:rowOff>
    </xdr:from>
    <xdr:to>
      <xdr:col>4</xdr:col>
      <xdr:colOff>1285231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3"/>
        </xdr:cNvPr>
        <xdr:cNvSpPr/>
      </xdr:nvSpPr>
      <xdr:spPr>
        <a:xfrm>
          <a:off x="3359987" y="830069"/>
          <a:ext cx="1832465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4</xdr:col>
      <xdr:colOff>1193265</xdr:colOff>
      <xdr:row>3</xdr:row>
      <xdr:rowOff>6569</xdr:rowOff>
    </xdr:from>
    <xdr:to>
      <xdr:col>5</xdr:col>
      <xdr:colOff>700438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100486" y="835244"/>
          <a:ext cx="1121824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5</xdr:col>
      <xdr:colOff>444944</xdr:colOff>
      <xdr:row>3</xdr:row>
      <xdr:rowOff>0</xdr:rowOff>
    </xdr:from>
    <xdr:to>
      <xdr:col>5</xdr:col>
      <xdr:colOff>1560441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64189" y="828675"/>
          <a:ext cx="1120752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5</xdr:col>
      <xdr:colOff>1331945</xdr:colOff>
      <xdr:row>3</xdr:row>
      <xdr:rowOff>6569</xdr:rowOff>
    </xdr:from>
    <xdr:to>
      <xdr:col>6</xdr:col>
      <xdr:colOff>380977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53817" y="835244"/>
          <a:ext cx="1110373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0" name="Rectangle 9"/>
        <xdr:cNvSpPr/>
      </xdr:nvSpPr>
      <xdr:spPr>
        <a:xfrm>
          <a:off x="0" y="1124452"/>
          <a:ext cx="1124755" cy="32350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 editAs="absolute">
    <xdr:from>
      <xdr:col>1</xdr:col>
      <xdr:colOff>454268</xdr:colOff>
      <xdr:row>4</xdr:row>
      <xdr:rowOff>0</xdr:rowOff>
    </xdr:from>
    <xdr:to>
      <xdr:col>2</xdr:col>
      <xdr:colOff>169503</xdr:colOff>
      <xdr:row>5</xdr:row>
      <xdr:rowOff>1590</xdr:rowOff>
    </xdr:to>
    <xdr:sp macro="" textlink="">
      <xdr:nvSpPr>
        <xdr:cNvPr id="11" name="Rectangle 10"/>
        <xdr:cNvSpPr/>
      </xdr:nvSpPr>
      <xdr:spPr>
        <a:xfrm>
          <a:off x="1140068" y="1133475"/>
          <a:ext cx="111968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170794</xdr:colOff>
      <xdr:row>4</xdr:row>
      <xdr:rowOff>0</xdr:rowOff>
    </xdr:from>
    <xdr:to>
      <xdr:col>4</xdr:col>
      <xdr:colOff>433551</xdr:colOff>
      <xdr:row>5</xdr:row>
      <xdr:rowOff>1590</xdr:rowOff>
    </xdr:to>
    <xdr:sp macro="" textlink="">
      <xdr:nvSpPr>
        <xdr:cNvPr id="12" name="Rectangle 11">
          <a:hlinkClick xmlns:r="http://schemas.openxmlformats.org/officeDocument/2006/relationships" r:id="rId7"/>
        </xdr:cNvPr>
        <xdr:cNvSpPr/>
      </xdr:nvSpPr>
      <xdr:spPr>
        <a:xfrm>
          <a:off x="2261039" y="1133475"/>
          <a:ext cx="2077106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4</xdr:col>
      <xdr:colOff>453259</xdr:colOff>
      <xdr:row>4</xdr:row>
      <xdr:rowOff>0</xdr:rowOff>
    </xdr:from>
    <xdr:to>
      <xdr:col>5</xdr:col>
      <xdr:colOff>105104</xdr:colOff>
      <xdr:row>5</xdr:row>
      <xdr:rowOff>1590</xdr:rowOff>
    </xdr:to>
    <xdr:sp macro="" textlink="">
      <xdr:nvSpPr>
        <xdr:cNvPr id="13" name="Rectangle 12">
          <a:hlinkClick xmlns:r="http://schemas.openxmlformats.org/officeDocument/2006/relationships" r:id="rId8"/>
        </xdr:cNvPr>
        <xdr:cNvSpPr/>
      </xdr:nvSpPr>
      <xdr:spPr>
        <a:xfrm>
          <a:off x="4357853" y="1133475"/>
          <a:ext cx="1266496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0</xdr:col>
      <xdr:colOff>1</xdr:colOff>
      <xdr:row>4</xdr:row>
      <xdr:rowOff>295603</xdr:rowOff>
    </xdr:from>
    <xdr:to>
      <xdr:col>1</xdr:col>
      <xdr:colOff>407277</xdr:colOff>
      <xdr:row>6</xdr:row>
      <xdr:rowOff>9511</xdr:rowOff>
    </xdr:to>
    <xdr:sp macro="" textlink="">
      <xdr:nvSpPr>
        <xdr:cNvPr id="14" name="Rectangle 13"/>
        <xdr:cNvSpPr/>
      </xdr:nvSpPr>
      <xdr:spPr>
        <a:xfrm>
          <a:off x="1" y="1425465"/>
          <a:ext cx="1090448" cy="31825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ที่พักอาศัย</a:t>
          </a:r>
        </a:p>
      </xdr:txBody>
    </xdr:sp>
    <xdr:clientData/>
  </xdr:twoCellAnchor>
  <xdr:twoCellAnchor editAs="absolute">
    <xdr:from>
      <xdr:col>1</xdr:col>
      <xdr:colOff>394139</xdr:colOff>
      <xdr:row>4</xdr:row>
      <xdr:rowOff>295604</xdr:rowOff>
    </xdr:from>
    <xdr:to>
      <xdr:col>2</xdr:col>
      <xdr:colOff>170793</xdr:colOff>
      <xdr:row>6</xdr:row>
      <xdr:rowOff>9512</xdr:rowOff>
    </xdr:to>
    <xdr:sp macro="" textlink="">
      <xdr:nvSpPr>
        <xdr:cNvPr id="15" name="Rectangle 14">
          <a:hlinkClick xmlns:r="http://schemas.openxmlformats.org/officeDocument/2006/relationships" r:id="rId9"/>
        </xdr:cNvPr>
        <xdr:cNvSpPr/>
      </xdr:nvSpPr>
      <xdr:spPr>
        <a:xfrm>
          <a:off x="1077311" y="1425466"/>
          <a:ext cx="1175844" cy="318253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ไฟฟ้าสาธารณะ</a:t>
          </a:r>
        </a:p>
      </xdr:txBody>
    </xdr:sp>
    <xdr:clientData/>
  </xdr:twoCellAnchor>
  <xdr:twoCellAnchor editAs="absolute">
    <xdr:from>
      <xdr:col>2</xdr:col>
      <xdr:colOff>183931</xdr:colOff>
      <xdr:row>4</xdr:row>
      <xdr:rowOff>295603</xdr:rowOff>
    </xdr:from>
    <xdr:to>
      <xdr:col>3</xdr:col>
      <xdr:colOff>236482</xdr:colOff>
      <xdr:row>6</xdr:row>
      <xdr:rowOff>9511</xdr:rowOff>
    </xdr:to>
    <xdr:sp macro="" textlink="">
      <xdr:nvSpPr>
        <xdr:cNvPr id="16" name="Rectangle 15">
          <a:hlinkClick xmlns:r="http://schemas.openxmlformats.org/officeDocument/2006/relationships" r:id="rId10"/>
        </xdr:cNvPr>
        <xdr:cNvSpPr/>
      </xdr:nvSpPr>
      <xdr:spPr>
        <a:xfrm>
          <a:off x="2266293" y="1425465"/>
          <a:ext cx="1175844" cy="318253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ธุรกิจการค้า</a:t>
          </a:r>
        </a:p>
      </xdr:txBody>
    </xdr:sp>
    <xdr:clientData/>
  </xdr:twoCellAnchor>
  <xdr:twoCellAnchor editAs="absolute">
    <xdr:from>
      <xdr:col>3</xdr:col>
      <xdr:colOff>164225</xdr:colOff>
      <xdr:row>4</xdr:row>
      <xdr:rowOff>295604</xdr:rowOff>
    </xdr:from>
    <xdr:to>
      <xdr:col>4</xdr:col>
      <xdr:colOff>656896</xdr:colOff>
      <xdr:row>6</xdr:row>
      <xdr:rowOff>9512</xdr:rowOff>
    </xdr:to>
    <xdr:sp macro="" textlink="">
      <xdr:nvSpPr>
        <xdr:cNvPr id="17" name="Rectangle 16">
          <a:hlinkClick xmlns:r="http://schemas.openxmlformats.org/officeDocument/2006/relationships" r:id="rId11"/>
        </xdr:cNvPr>
        <xdr:cNvSpPr/>
      </xdr:nvSpPr>
      <xdr:spPr>
        <a:xfrm>
          <a:off x="3369880" y="1425466"/>
          <a:ext cx="1175844" cy="318253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ขนส่งทางถนน</a:t>
          </a:r>
        </a:p>
      </xdr:txBody>
    </xdr:sp>
    <xdr:clientData/>
  </xdr:twoCellAnchor>
  <xdr:twoCellAnchor editAs="absolute">
    <xdr:from>
      <xdr:col>4</xdr:col>
      <xdr:colOff>630619</xdr:colOff>
      <xdr:row>4</xdr:row>
      <xdr:rowOff>295604</xdr:rowOff>
    </xdr:from>
    <xdr:to>
      <xdr:col>5</xdr:col>
      <xdr:colOff>197067</xdr:colOff>
      <xdr:row>6</xdr:row>
      <xdr:rowOff>9512</xdr:rowOff>
    </xdr:to>
    <xdr:sp macro="" textlink="">
      <xdr:nvSpPr>
        <xdr:cNvPr id="18" name="Rectangle 17">
          <a:hlinkClick xmlns:r="http://schemas.openxmlformats.org/officeDocument/2006/relationships" r:id="rId12"/>
        </xdr:cNvPr>
        <xdr:cNvSpPr/>
      </xdr:nvSpPr>
      <xdr:spPr>
        <a:xfrm>
          <a:off x="4519447" y="1425466"/>
          <a:ext cx="1175844" cy="318253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ขนส่งทางราง</a:t>
          </a:r>
        </a:p>
      </xdr:txBody>
    </xdr:sp>
    <xdr:clientData/>
  </xdr:twoCellAnchor>
  <xdr:twoCellAnchor editAs="absolute">
    <xdr:from>
      <xdr:col>5</xdr:col>
      <xdr:colOff>79585</xdr:colOff>
      <xdr:row>4</xdr:row>
      <xdr:rowOff>295604</xdr:rowOff>
    </xdr:from>
    <xdr:to>
      <xdr:col>5</xdr:col>
      <xdr:colOff>1179635</xdr:colOff>
      <xdr:row>6</xdr:row>
      <xdr:rowOff>9512</xdr:rowOff>
    </xdr:to>
    <xdr:sp macro="" textlink="">
      <xdr:nvSpPr>
        <xdr:cNvPr id="19" name="Rectangle 18">
          <a:hlinkClick xmlns:r="http://schemas.openxmlformats.org/officeDocument/2006/relationships" r:id="rId13"/>
        </xdr:cNvPr>
        <xdr:cNvSpPr/>
      </xdr:nvSpPr>
      <xdr:spPr>
        <a:xfrm>
          <a:off x="5589431" y="1328700"/>
          <a:ext cx="1100050" cy="329370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ขนส่งทางน้ำ</a:t>
          </a:r>
        </a:p>
      </xdr:txBody>
    </xdr:sp>
    <xdr:clientData/>
  </xdr:twoCellAnchor>
  <xdr:twoCellAnchor editAs="absolute">
    <xdr:from>
      <xdr:col>5</xdr:col>
      <xdr:colOff>1169276</xdr:colOff>
      <xdr:row>4</xdr:row>
      <xdr:rowOff>295604</xdr:rowOff>
    </xdr:from>
    <xdr:to>
      <xdr:col>6</xdr:col>
      <xdr:colOff>289034</xdr:colOff>
      <xdr:row>6</xdr:row>
      <xdr:rowOff>9512</xdr:rowOff>
    </xdr:to>
    <xdr:sp macro="" textlink="">
      <xdr:nvSpPr>
        <xdr:cNvPr id="20" name="Rectangle 19"/>
        <xdr:cNvSpPr/>
      </xdr:nvSpPr>
      <xdr:spPr>
        <a:xfrm>
          <a:off x="6667500" y="1425466"/>
          <a:ext cx="1175844" cy="318253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ขนส่งทางอากาศ</a:t>
          </a:r>
        </a:p>
      </xdr:txBody>
    </xdr:sp>
    <xdr:clientData/>
  </xdr:twoCellAnchor>
  <xdr:twoCellAnchor>
    <xdr:from>
      <xdr:col>1</xdr:col>
      <xdr:colOff>1260231</xdr:colOff>
      <xdr:row>0</xdr:row>
      <xdr:rowOff>139212</xdr:rowOff>
    </xdr:from>
    <xdr:to>
      <xdr:col>7</xdr:col>
      <xdr:colOff>208977</xdr:colOff>
      <xdr:row>2</xdr:row>
      <xdr:rowOff>155778</xdr:rowOff>
    </xdr:to>
    <xdr:sp macro="" textlink="">
      <xdr:nvSpPr>
        <xdr:cNvPr id="21" name="TextBox 20"/>
        <xdr:cNvSpPr txBox="1"/>
      </xdr:nvSpPr>
      <xdr:spPr>
        <a:xfrm>
          <a:off x="1948962" y="139212"/>
          <a:ext cx="6517457" cy="57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2</xdr:col>
      <xdr:colOff>109021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2</xdr:col>
      <xdr:colOff>114324</xdr:colOff>
      <xdr:row>3</xdr:row>
      <xdr:rowOff>0</xdr:rowOff>
    </xdr:from>
    <xdr:to>
      <xdr:col>3</xdr:col>
      <xdr:colOff>110281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0299" y="828675"/>
          <a:ext cx="1119907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3</xdr:col>
      <xdr:colOff>143822</xdr:colOff>
      <xdr:row>3</xdr:row>
      <xdr:rowOff>1394</xdr:rowOff>
    </xdr:from>
    <xdr:to>
      <xdr:col>4</xdr:col>
      <xdr:colOff>1285231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3"/>
        </xdr:cNvPr>
        <xdr:cNvSpPr/>
      </xdr:nvSpPr>
      <xdr:spPr>
        <a:xfrm>
          <a:off x="3353747" y="830069"/>
          <a:ext cx="1827209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4</xdr:col>
      <xdr:colOff>1259209</xdr:colOff>
      <xdr:row>3</xdr:row>
      <xdr:rowOff>6569</xdr:rowOff>
    </xdr:from>
    <xdr:to>
      <xdr:col>5</xdr:col>
      <xdr:colOff>586156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157132" y="731934"/>
          <a:ext cx="938870" cy="302762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5</xdr:col>
      <xdr:colOff>474253</xdr:colOff>
      <xdr:row>3</xdr:row>
      <xdr:rowOff>0</xdr:rowOff>
    </xdr:from>
    <xdr:to>
      <xdr:col>5</xdr:col>
      <xdr:colOff>1516675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84099" y="725365"/>
          <a:ext cx="1042422" cy="3093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5</xdr:col>
      <xdr:colOff>1436076</xdr:colOff>
      <xdr:row>3</xdr:row>
      <xdr:rowOff>6569</xdr:rowOff>
    </xdr:from>
    <xdr:to>
      <xdr:col>6</xdr:col>
      <xdr:colOff>329687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945922" y="731934"/>
          <a:ext cx="952477" cy="30332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1</xdr:col>
      <xdr:colOff>454268</xdr:colOff>
      <xdr:row>4</xdr:row>
      <xdr:rowOff>0</xdr:rowOff>
    </xdr:from>
    <xdr:to>
      <xdr:col>2</xdr:col>
      <xdr:colOff>169503</xdr:colOff>
      <xdr:row>5</xdr:row>
      <xdr:rowOff>1590</xdr:rowOff>
    </xdr:to>
    <xdr:sp macro="" textlink="">
      <xdr:nvSpPr>
        <xdr:cNvPr id="11" name="Rectangle 10"/>
        <xdr:cNvSpPr/>
      </xdr:nvSpPr>
      <xdr:spPr>
        <a:xfrm>
          <a:off x="1140068" y="11334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170794</xdr:colOff>
      <xdr:row>4</xdr:row>
      <xdr:rowOff>0</xdr:rowOff>
    </xdr:from>
    <xdr:to>
      <xdr:col>4</xdr:col>
      <xdr:colOff>433551</xdr:colOff>
      <xdr:row>5</xdr:row>
      <xdr:rowOff>1590</xdr:rowOff>
    </xdr:to>
    <xdr:sp macro="" textlink="">
      <xdr:nvSpPr>
        <xdr:cNvPr id="12" name="Rectangle 11">
          <a:hlinkClick xmlns:r="http://schemas.openxmlformats.org/officeDocument/2006/relationships" r:id="rId7"/>
        </xdr:cNvPr>
        <xdr:cNvSpPr/>
      </xdr:nvSpPr>
      <xdr:spPr>
        <a:xfrm>
          <a:off x="2256769" y="1133475"/>
          <a:ext cx="207250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4</xdr:col>
      <xdr:colOff>453259</xdr:colOff>
      <xdr:row>4</xdr:row>
      <xdr:rowOff>0</xdr:rowOff>
    </xdr:from>
    <xdr:to>
      <xdr:col>5</xdr:col>
      <xdr:colOff>105104</xdr:colOff>
      <xdr:row>5</xdr:row>
      <xdr:rowOff>1590</xdr:rowOff>
    </xdr:to>
    <xdr:sp macro="" textlink="">
      <xdr:nvSpPr>
        <xdr:cNvPr id="13" name="Rectangle 12">
          <a:hlinkClick xmlns:r="http://schemas.openxmlformats.org/officeDocument/2006/relationships" r:id="rId8"/>
        </xdr:cNvPr>
        <xdr:cNvSpPr/>
      </xdr:nvSpPr>
      <xdr:spPr>
        <a:xfrm>
          <a:off x="4348984" y="1133475"/>
          <a:ext cx="126157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0</xdr:col>
      <xdr:colOff>1</xdr:colOff>
      <xdr:row>4</xdr:row>
      <xdr:rowOff>295603</xdr:rowOff>
    </xdr:from>
    <xdr:to>
      <xdr:col>1</xdr:col>
      <xdr:colOff>407277</xdr:colOff>
      <xdr:row>6</xdr:row>
      <xdr:rowOff>9511</xdr:rowOff>
    </xdr:to>
    <xdr:sp macro="" textlink="">
      <xdr:nvSpPr>
        <xdr:cNvPr id="14" name="Rectangle 13">
          <a:hlinkClick xmlns:r="http://schemas.openxmlformats.org/officeDocument/2006/relationships" r:id="rId9"/>
        </xdr:cNvPr>
        <xdr:cNvSpPr/>
      </xdr:nvSpPr>
      <xdr:spPr>
        <a:xfrm>
          <a:off x="1" y="1429078"/>
          <a:ext cx="1093076" cy="32350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ที่พักอาศัย</a:t>
          </a:r>
        </a:p>
      </xdr:txBody>
    </xdr:sp>
    <xdr:clientData/>
  </xdr:twoCellAnchor>
  <xdr:twoCellAnchor editAs="absolute">
    <xdr:from>
      <xdr:col>2</xdr:col>
      <xdr:colOff>183931</xdr:colOff>
      <xdr:row>4</xdr:row>
      <xdr:rowOff>295603</xdr:rowOff>
    </xdr:from>
    <xdr:to>
      <xdr:col>3</xdr:col>
      <xdr:colOff>236482</xdr:colOff>
      <xdr:row>6</xdr:row>
      <xdr:rowOff>9511</xdr:rowOff>
    </xdr:to>
    <xdr:sp macro="" textlink="">
      <xdr:nvSpPr>
        <xdr:cNvPr id="16" name="Rectangle 15">
          <a:hlinkClick xmlns:r="http://schemas.openxmlformats.org/officeDocument/2006/relationships" r:id="rId10"/>
        </xdr:cNvPr>
        <xdr:cNvSpPr/>
      </xdr:nvSpPr>
      <xdr:spPr>
        <a:xfrm>
          <a:off x="2269906" y="1429078"/>
          <a:ext cx="1176501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ธุรกิจการค้า</a:t>
          </a:r>
        </a:p>
      </xdr:txBody>
    </xdr:sp>
    <xdr:clientData/>
  </xdr:twoCellAnchor>
  <xdr:twoCellAnchor editAs="absolute">
    <xdr:from>
      <xdr:col>3</xdr:col>
      <xdr:colOff>164225</xdr:colOff>
      <xdr:row>4</xdr:row>
      <xdr:rowOff>295604</xdr:rowOff>
    </xdr:from>
    <xdr:to>
      <xdr:col>4</xdr:col>
      <xdr:colOff>656896</xdr:colOff>
      <xdr:row>6</xdr:row>
      <xdr:rowOff>9512</xdr:rowOff>
    </xdr:to>
    <xdr:sp macro="" textlink="">
      <xdr:nvSpPr>
        <xdr:cNvPr id="17" name="Rectangle 16">
          <a:hlinkClick xmlns:r="http://schemas.openxmlformats.org/officeDocument/2006/relationships" r:id="rId11"/>
        </xdr:cNvPr>
        <xdr:cNvSpPr/>
      </xdr:nvSpPr>
      <xdr:spPr>
        <a:xfrm>
          <a:off x="3374150" y="1429079"/>
          <a:ext cx="1178471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ขนส่งทางถนน</a:t>
          </a:r>
        </a:p>
      </xdr:txBody>
    </xdr:sp>
    <xdr:clientData/>
  </xdr:twoCellAnchor>
  <xdr:twoCellAnchor editAs="absolute">
    <xdr:from>
      <xdr:col>4</xdr:col>
      <xdr:colOff>630619</xdr:colOff>
      <xdr:row>4</xdr:row>
      <xdr:rowOff>295604</xdr:rowOff>
    </xdr:from>
    <xdr:to>
      <xdr:col>5</xdr:col>
      <xdr:colOff>197067</xdr:colOff>
      <xdr:row>6</xdr:row>
      <xdr:rowOff>9512</xdr:rowOff>
    </xdr:to>
    <xdr:sp macro="" textlink="">
      <xdr:nvSpPr>
        <xdr:cNvPr id="18" name="Rectangle 17">
          <a:hlinkClick xmlns:r="http://schemas.openxmlformats.org/officeDocument/2006/relationships" r:id="rId12"/>
        </xdr:cNvPr>
        <xdr:cNvSpPr/>
      </xdr:nvSpPr>
      <xdr:spPr>
        <a:xfrm>
          <a:off x="4526344" y="1429079"/>
          <a:ext cx="1176173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ขนส่งทางราง</a:t>
          </a:r>
        </a:p>
      </xdr:txBody>
    </xdr:sp>
    <xdr:clientData/>
  </xdr:twoCellAnchor>
  <xdr:twoCellAnchor editAs="absolute">
    <xdr:from>
      <xdr:col>5</xdr:col>
      <xdr:colOff>72258</xdr:colOff>
      <xdr:row>4</xdr:row>
      <xdr:rowOff>295604</xdr:rowOff>
    </xdr:from>
    <xdr:to>
      <xdr:col>5</xdr:col>
      <xdr:colOff>1248102</xdr:colOff>
      <xdr:row>6</xdr:row>
      <xdr:rowOff>9512</xdr:rowOff>
    </xdr:to>
    <xdr:sp macro="" textlink="">
      <xdr:nvSpPr>
        <xdr:cNvPr id="19" name="Rectangle 18">
          <a:hlinkClick xmlns:r="http://schemas.openxmlformats.org/officeDocument/2006/relationships" r:id="rId13"/>
        </xdr:cNvPr>
        <xdr:cNvSpPr/>
      </xdr:nvSpPr>
      <xdr:spPr>
        <a:xfrm>
          <a:off x="5577708" y="1429079"/>
          <a:ext cx="1175844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ขนส่งทางน้ำ</a:t>
          </a:r>
        </a:p>
      </xdr:txBody>
    </xdr:sp>
    <xdr:clientData/>
  </xdr:twoCellAnchor>
  <xdr:twoCellAnchor editAs="absolute">
    <xdr:from>
      <xdr:col>5</xdr:col>
      <xdr:colOff>1169276</xdr:colOff>
      <xdr:row>4</xdr:row>
      <xdr:rowOff>295604</xdr:rowOff>
    </xdr:from>
    <xdr:to>
      <xdr:col>6</xdr:col>
      <xdr:colOff>289034</xdr:colOff>
      <xdr:row>6</xdr:row>
      <xdr:rowOff>9512</xdr:rowOff>
    </xdr:to>
    <xdr:sp macro="" textlink="">
      <xdr:nvSpPr>
        <xdr:cNvPr id="20" name="Rectangle 19"/>
        <xdr:cNvSpPr/>
      </xdr:nvSpPr>
      <xdr:spPr>
        <a:xfrm>
          <a:off x="6674726" y="1429079"/>
          <a:ext cx="1177158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ขนส่งทางอากาศ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0" name="Rectangle 9"/>
        <xdr:cNvSpPr/>
      </xdr:nvSpPr>
      <xdr:spPr>
        <a:xfrm>
          <a:off x="0" y="1124452"/>
          <a:ext cx="1124755" cy="32350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 editAs="absolute">
    <xdr:from>
      <xdr:col>1</xdr:col>
      <xdr:colOff>394139</xdr:colOff>
      <xdr:row>4</xdr:row>
      <xdr:rowOff>295604</xdr:rowOff>
    </xdr:from>
    <xdr:to>
      <xdr:col>2</xdr:col>
      <xdr:colOff>170793</xdr:colOff>
      <xdr:row>6</xdr:row>
      <xdr:rowOff>9512</xdr:rowOff>
    </xdr:to>
    <xdr:sp macro="" textlink="">
      <xdr:nvSpPr>
        <xdr:cNvPr id="15" name="Rectangle 14"/>
        <xdr:cNvSpPr/>
      </xdr:nvSpPr>
      <xdr:spPr>
        <a:xfrm>
          <a:off x="1079939" y="1429079"/>
          <a:ext cx="1176829" cy="3235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ไฟฟ้าสาธารณะ</a:t>
          </a:r>
        </a:p>
      </xdr:txBody>
    </xdr:sp>
    <xdr:clientData/>
  </xdr:twoCellAnchor>
  <xdr:twoCellAnchor>
    <xdr:from>
      <xdr:col>1</xdr:col>
      <xdr:colOff>1274884</xdr:colOff>
      <xdr:row>0</xdr:row>
      <xdr:rowOff>139211</xdr:rowOff>
    </xdr:from>
    <xdr:to>
      <xdr:col>7</xdr:col>
      <xdr:colOff>223630</xdr:colOff>
      <xdr:row>2</xdr:row>
      <xdr:rowOff>155777</xdr:rowOff>
    </xdr:to>
    <xdr:sp macro="" textlink="">
      <xdr:nvSpPr>
        <xdr:cNvPr id="21" name="TextBox 20"/>
        <xdr:cNvSpPr txBox="1"/>
      </xdr:nvSpPr>
      <xdr:spPr>
        <a:xfrm>
          <a:off x="1963615" y="139211"/>
          <a:ext cx="6517457" cy="57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2</xdr:col>
      <xdr:colOff>109021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2</xdr:col>
      <xdr:colOff>114324</xdr:colOff>
      <xdr:row>3</xdr:row>
      <xdr:rowOff>0</xdr:rowOff>
    </xdr:from>
    <xdr:to>
      <xdr:col>3</xdr:col>
      <xdr:colOff>110281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0299" y="828675"/>
          <a:ext cx="1119907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3</xdr:col>
      <xdr:colOff>143822</xdr:colOff>
      <xdr:row>3</xdr:row>
      <xdr:rowOff>1394</xdr:rowOff>
    </xdr:from>
    <xdr:to>
      <xdr:col>4</xdr:col>
      <xdr:colOff>1285231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3"/>
        </xdr:cNvPr>
        <xdr:cNvSpPr/>
      </xdr:nvSpPr>
      <xdr:spPr>
        <a:xfrm>
          <a:off x="3353747" y="830069"/>
          <a:ext cx="1827209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4</xdr:col>
      <xdr:colOff>1310497</xdr:colOff>
      <xdr:row>3</xdr:row>
      <xdr:rowOff>6569</xdr:rowOff>
    </xdr:from>
    <xdr:to>
      <xdr:col>5</xdr:col>
      <xdr:colOff>593482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208420" y="731934"/>
          <a:ext cx="894908" cy="302762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5</xdr:col>
      <xdr:colOff>474252</xdr:colOff>
      <xdr:row>3</xdr:row>
      <xdr:rowOff>0</xdr:rowOff>
    </xdr:from>
    <xdr:to>
      <xdr:col>5</xdr:col>
      <xdr:colOff>1450731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84098" y="725365"/>
          <a:ext cx="976479" cy="3093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5</xdr:col>
      <xdr:colOff>1331945</xdr:colOff>
      <xdr:row>3</xdr:row>
      <xdr:rowOff>6569</xdr:rowOff>
    </xdr:from>
    <xdr:to>
      <xdr:col>6</xdr:col>
      <xdr:colOff>380977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37395" y="835244"/>
          <a:ext cx="1106432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1</xdr:col>
      <xdr:colOff>454268</xdr:colOff>
      <xdr:row>4</xdr:row>
      <xdr:rowOff>0</xdr:rowOff>
    </xdr:from>
    <xdr:to>
      <xdr:col>2</xdr:col>
      <xdr:colOff>169503</xdr:colOff>
      <xdr:row>5</xdr:row>
      <xdr:rowOff>1590</xdr:rowOff>
    </xdr:to>
    <xdr:sp macro="" textlink="">
      <xdr:nvSpPr>
        <xdr:cNvPr id="10" name="Rectangle 9"/>
        <xdr:cNvSpPr/>
      </xdr:nvSpPr>
      <xdr:spPr>
        <a:xfrm>
          <a:off x="1140068" y="11334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170794</xdr:colOff>
      <xdr:row>4</xdr:row>
      <xdr:rowOff>0</xdr:rowOff>
    </xdr:from>
    <xdr:to>
      <xdr:col>4</xdr:col>
      <xdr:colOff>433551</xdr:colOff>
      <xdr:row>5</xdr:row>
      <xdr:rowOff>1590</xdr:rowOff>
    </xdr:to>
    <xdr:sp macro="" textlink="">
      <xdr:nvSpPr>
        <xdr:cNvPr id="11" name="Rectangle 10">
          <a:hlinkClick xmlns:r="http://schemas.openxmlformats.org/officeDocument/2006/relationships" r:id="rId7"/>
        </xdr:cNvPr>
        <xdr:cNvSpPr/>
      </xdr:nvSpPr>
      <xdr:spPr>
        <a:xfrm>
          <a:off x="2256769" y="1133475"/>
          <a:ext cx="207250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4</xdr:col>
      <xdr:colOff>453259</xdr:colOff>
      <xdr:row>4</xdr:row>
      <xdr:rowOff>0</xdr:rowOff>
    </xdr:from>
    <xdr:to>
      <xdr:col>5</xdr:col>
      <xdr:colOff>105104</xdr:colOff>
      <xdr:row>5</xdr:row>
      <xdr:rowOff>1590</xdr:rowOff>
    </xdr:to>
    <xdr:sp macro="" textlink="">
      <xdr:nvSpPr>
        <xdr:cNvPr id="12" name="Rectangle 11">
          <a:hlinkClick xmlns:r="http://schemas.openxmlformats.org/officeDocument/2006/relationships" r:id="rId8"/>
        </xdr:cNvPr>
        <xdr:cNvSpPr/>
      </xdr:nvSpPr>
      <xdr:spPr>
        <a:xfrm>
          <a:off x="4348984" y="1133475"/>
          <a:ext cx="126157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0</xdr:col>
      <xdr:colOff>1</xdr:colOff>
      <xdr:row>4</xdr:row>
      <xdr:rowOff>295603</xdr:rowOff>
    </xdr:from>
    <xdr:to>
      <xdr:col>1</xdr:col>
      <xdr:colOff>407277</xdr:colOff>
      <xdr:row>6</xdr:row>
      <xdr:rowOff>9511</xdr:rowOff>
    </xdr:to>
    <xdr:sp macro="" textlink="">
      <xdr:nvSpPr>
        <xdr:cNvPr id="13" name="Rectangle 12">
          <a:hlinkClick xmlns:r="http://schemas.openxmlformats.org/officeDocument/2006/relationships" r:id="rId9"/>
        </xdr:cNvPr>
        <xdr:cNvSpPr/>
      </xdr:nvSpPr>
      <xdr:spPr>
        <a:xfrm>
          <a:off x="1" y="1429078"/>
          <a:ext cx="1093076" cy="32350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ที่พักอาศัย</a:t>
          </a:r>
        </a:p>
      </xdr:txBody>
    </xdr:sp>
    <xdr:clientData/>
  </xdr:twoCellAnchor>
  <xdr:twoCellAnchor editAs="absolute">
    <xdr:from>
      <xdr:col>2</xdr:col>
      <xdr:colOff>183931</xdr:colOff>
      <xdr:row>4</xdr:row>
      <xdr:rowOff>295603</xdr:rowOff>
    </xdr:from>
    <xdr:to>
      <xdr:col>3</xdr:col>
      <xdr:colOff>236482</xdr:colOff>
      <xdr:row>6</xdr:row>
      <xdr:rowOff>9511</xdr:rowOff>
    </xdr:to>
    <xdr:sp macro="" textlink="">
      <xdr:nvSpPr>
        <xdr:cNvPr id="14" name="Rectangle 13"/>
        <xdr:cNvSpPr/>
      </xdr:nvSpPr>
      <xdr:spPr>
        <a:xfrm>
          <a:off x="2269906" y="1429078"/>
          <a:ext cx="1176501" cy="3235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ธุรกิจการค้า</a:t>
          </a:r>
        </a:p>
      </xdr:txBody>
    </xdr:sp>
    <xdr:clientData/>
  </xdr:twoCellAnchor>
  <xdr:twoCellAnchor editAs="absolute">
    <xdr:from>
      <xdr:col>3</xdr:col>
      <xdr:colOff>164225</xdr:colOff>
      <xdr:row>4</xdr:row>
      <xdr:rowOff>295604</xdr:rowOff>
    </xdr:from>
    <xdr:to>
      <xdr:col>4</xdr:col>
      <xdr:colOff>656896</xdr:colOff>
      <xdr:row>6</xdr:row>
      <xdr:rowOff>9512</xdr:rowOff>
    </xdr:to>
    <xdr:sp macro="" textlink="">
      <xdr:nvSpPr>
        <xdr:cNvPr id="15" name="Rectangle 14">
          <a:hlinkClick xmlns:r="http://schemas.openxmlformats.org/officeDocument/2006/relationships" r:id="rId10"/>
        </xdr:cNvPr>
        <xdr:cNvSpPr/>
      </xdr:nvSpPr>
      <xdr:spPr>
        <a:xfrm>
          <a:off x="3374150" y="1429079"/>
          <a:ext cx="1178471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ขนส่งทางถนน</a:t>
          </a:r>
        </a:p>
      </xdr:txBody>
    </xdr:sp>
    <xdr:clientData/>
  </xdr:twoCellAnchor>
  <xdr:twoCellAnchor editAs="absolute">
    <xdr:from>
      <xdr:col>4</xdr:col>
      <xdr:colOff>630619</xdr:colOff>
      <xdr:row>4</xdr:row>
      <xdr:rowOff>295604</xdr:rowOff>
    </xdr:from>
    <xdr:to>
      <xdr:col>5</xdr:col>
      <xdr:colOff>197067</xdr:colOff>
      <xdr:row>6</xdr:row>
      <xdr:rowOff>9512</xdr:rowOff>
    </xdr:to>
    <xdr:sp macro="" textlink="">
      <xdr:nvSpPr>
        <xdr:cNvPr id="16" name="Rectangle 15">
          <a:hlinkClick xmlns:r="http://schemas.openxmlformats.org/officeDocument/2006/relationships" r:id="rId11"/>
        </xdr:cNvPr>
        <xdr:cNvSpPr/>
      </xdr:nvSpPr>
      <xdr:spPr>
        <a:xfrm>
          <a:off x="4526344" y="1429079"/>
          <a:ext cx="1176173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ขนส่งทางราง</a:t>
          </a:r>
        </a:p>
      </xdr:txBody>
    </xdr:sp>
    <xdr:clientData/>
  </xdr:twoCellAnchor>
  <xdr:twoCellAnchor editAs="absolute">
    <xdr:from>
      <xdr:col>5</xdr:col>
      <xdr:colOff>72258</xdr:colOff>
      <xdr:row>4</xdr:row>
      <xdr:rowOff>295604</xdr:rowOff>
    </xdr:from>
    <xdr:to>
      <xdr:col>5</xdr:col>
      <xdr:colOff>1248102</xdr:colOff>
      <xdr:row>6</xdr:row>
      <xdr:rowOff>9512</xdr:rowOff>
    </xdr:to>
    <xdr:sp macro="" textlink="">
      <xdr:nvSpPr>
        <xdr:cNvPr id="17" name="Rectangle 16">
          <a:hlinkClick xmlns:r="http://schemas.openxmlformats.org/officeDocument/2006/relationships" r:id="rId12"/>
        </xdr:cNvPr>
        <xdr:cNvSpPr/>
      </xdr:nvSpPr>
      <xdr:spPr>
        <a:xfrm>
          <a:off x="5577708" y="1429079"/>
          <a:ext cx="1175844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ขนส่งทางน้ำ</a:t>
          </a:r>
        </a:p>
      </xdr:txBody>
    </xdr:sp>
    <xdr:clientData/>
  </xdr:twoCellAnchor>
  <xdr:twoCellAnchor editAs="absolute">
    <xdr:from>
      <xdr:col>5</xdr:col>
      <xdr:colOff>1169276</xdr:colOff>
      <xdr:row>4</xdr:row>
      <xdr:rowOff>295604</xdr:rowOff>
    </xdr:from>
    <xdr:to>
      <xdr:col>6</xdr:col>
      <xdr:colOff>289034</xdr:colOff>
      <xdr:row>6</xdr:row>
      <xdr:rowOff>9512</xdr:rowOff>
    </xdr:to>
    <xdr:sp macro="" textlink="">
      <xdr:nvSpPr>
        <xdr:cNvPr id="18" name="Rectangle 17"/>
        <xdr:cNvSpPr/>
      </xdr:nvSpPr>
      <xdr:spPr>
        <a:xfrm>
          <a:off x="6674726" y="1429079"/>
          <a:ext cx="1177158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ขนส่งทางอากาศ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9" name="Rectangle 18"/>
        <xdr:cNvSpPr/>
      </xdr:nvSpPr>
      <xdr:spPr>
        <a:xfrm>
          <a:off x="0" y="1124452"/>
          <a:ext cx="1124755" cy="32350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 editAs="absolute">
    <xdr:from>
      <xdr:col>1</xdr:col>
      <xdr:colOff>394139</xdr:colOff>
      <xdr:row>4</xdr:row>
      <xdr:rowOff>295604</xdr:rowOff>
    </xdr:from>
    <xdr:to>
      <xdr:col>2</xdr:col>
      <xdr:colOff>170793</xdr:colOff>
      <xdr:row>6</xdr:row>
      <xdr:rowOff>9512</xdr:rowOff>
    </xdr:to>
    <xdr:sp macro="" textlink="">
      <xdr:nvSpPr>
        <xdr:cNvPr id="20" name="Rectangle 19">
          <a:hlinkClick xmlns:r="http://schemas.openxmlformats.org/officeDocument/2006/relationships" r:id="rId13"/>
        </xdr:cNvPr>
        <xdr:cNvSpPr/>
      </xdr:nvSpPr>
      <xdr:spPr>
        <a:xfrm>
          <a:off x="1079939" y="1429079"/>
          <a:ext cx="1176829" cy="32350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ไฟฟ้าสาธารณะ</a:t>
          </a:r>
        </a:p>
      </xdr:txBody>
    </xdr:sp>
    <xdr:clientData/>
  </xdr:twoCellAnchor>
  <xdr:twoCellAnchor>
    <xdr:from>
      <xdr:col>1</xdr:col>
      <xdr:colOff>1274884</xdr:colOff>
      <xdr:row>0</xdr:row>
      <xdr:rowOff>139211</xdr:rowOff>
    </xdr:from>
    <xdr:to>
      <xdr:col>7</xdr:col>
      <xdr:colOff>223630</xdr:colOff>
      <xdr:row>2</xdr:row>
      <xdr:rowOff>155777</xdr:rowOff>
    </xdr:to>
    <xdr:sp macro="" textlink="">
      <xdr:nvSpPr>
        <xdr:cNvPr id="21" name="TextBox 20"/>
        <xdr:cNvSpPr txBox="1"/>
      </xdr:nvSpPr>
      <xdr:spPr>
        <a:xfrm>
          <a:off x="1960684" y="139211"/>
          <a:ext cx="6511596" cy="569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2</xdr:col>
      <xdr:colOff>109021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2</xdr:col>
      <xdr:colOff>114324</xdr:colOff>
      <xdr:row>3</xdr:row>
      <xdr:rowOff>0</xdr:rowOff>
    </xdr:from>
    <xdr:to>
      <xdr:col>3</xdr:col>
      <xdr:colOff>110281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0299" y="828675"/>
          <a:ext cx="1119907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3</xdr:col>
      <xdr:colOff>143822</xdr:colOff>
      <xdr:row>3</xdr:row>
      <xdr:rowOff>1394</xdr:rowOff>
    </xdr:from>
    <xdr:to>
      <xdr:col>4</xdr:col>
      <xdr:colOff>1285231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3"/>
        </xdr:cNvPr>
        <xdr:cNvSpPr/>
      </xdr:nvSpPr>
      <xdr:spPr>
        <a:xfrm>
          <a:off x="3353747" y="830069"/>
          <a:ext cx="1827209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4</xdr:col>
      <xdr:colOff>1193265</xdr:colOff>
      <xdr:row>3</xdr:row>
      <xdr:rowOff>6569</xdr:rowOff>
    </xdr:from>
    <xdr:to>
      <xdr:col>5</xdr:col>
      <xdr:colOff>700438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088990" y="835244"/>
          <a:ext cx="1116898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5</xdr:col>
      <xdr:colOff>444944</xdr:colOff>
      <xdr:row>3</xdr:row>
      <xdr:rowOff>0</xdr:rowOff>
    </xdr:from>
    <xdr:to>
      <xdr:col>5</xdr:col>
      <xdr:colOff>1560441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50394" y="828675"/>
          <a:ext cx="1115497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5</xdr:col>
      <xdr:colOff>1331945</xdr:colOff>
      <xdr:row>3</xdr:row>
      <xdr:rowOff>6569</xdr:rowOff>
    </xdr:from>
    <xdr:to>
      <xdr:col>6</xdr:col>
      <xdr:colOff>380977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37395" y="835244"/>
          <a:ext cx="1106432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1</xdr:col>
      <xdr:colOff>454268</xdr:colOff>
      <xdr:row>4</xdr:row>
      <xdr:rowOff>0</xdr:rowOff>
    </xdr:from>
    <xdr:to>
      <xdr:col>2</xdr:col>
      <xdr:colOff>169503</xdr:colOff>
      <xdr:row>5</xdr:row>
      <xdr:rowOff>1590</xdr:rowOff>
    </xdr:to>
    <xdr:sp macro="" textlink="">
      <xdr:nvSpPr>
        <xdr:cNvPr id="10" name="Rectangle 9"/>
        <xdr:cNvSpPr/>
      </xdr:nvSpPr>
      <xdr:spPr>
        <a:xfrm>
          <a:off x="1140068" y="11334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170794</xdr:colOff>
      <xdr:row>4</xdr:row>
      <xdr:rowOff>0</xdr:rowOff>
    </xdr:from>
    <xdr:to>
      <xdr:col>4</xdr:col>
      <xdr:colOff>433551</xdr:colOff>
      <xdr:row>5</xdr:row>
      <xdr:rowOff>1590</xdr:rowOff>
    </xdr:to>
    <xdr:sp macro="" textlink="">
      <xdr:nvSpPr>
        <xdr:cNvPr id="11" name="Rectangle 10">
          <a:hlinkClick xmlns:r="http://schemas.openxmlformats.org/officeDocument/2006/relationships" r:id="rId7"/>
        </xdr:cNvPr>
        <xdr:cNvSpPr/>
      </xdr:nvSpPr>
      <xdr:spPr>
        <a:xfrm>
          <a:off x="2256769" y="1133475"/>
          <a:ext cx="207250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4</xdr:col>
      <xdr:colOff>453259</xdr:colOff>
      <xdr:row>4</xdr:row>
      <xdr:rowOff>0</xdr:rowOff>
    </xdr:from>
    <xdr:to>
      <xdr:col>5</xdr:col>
      <xdr:colOff>105104</xdr:colOff>
      <xdr:row>5</xdr:row>
      <xdr:rowOff>1590</xdr:rowOff>
    </xdr:to>
    <xdr:sp macro="" textlink="">
      <xdr:nvSpPr>
        <xdr:cNvPr id="12" name="Rectangle 11">
          <a:hlinkClick xmlns:r="http://schemas.openxmlformats.org/officeDocument/2006/relationships" r:id="rId8"/>
        </xdr:cNvPr>
        <xdr:cNvSpPr/>
      </xdr:nvSpPr>
      <xdr:spPr>
        <a:xfrm>
          <a:off x="4348984" y="1133475"/>
          <a:ext cx="126157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0</xdr:col>
      <xdr:colOff>1</xdr:colOff>
      <xdr:row>4</xdr:row>
      <xdr:rowOff>295603</xdr:rowOff>
    </xdr:from>
    <xdr:to>
      <xdr:col>1</xdr:col>
      <xdr:colOff>407277</xdr:colOff>
      <xdr:row>6</xdr:row>
      <xdr:rowOff>9511</xdr:rowOff>
    </xdr:to>
    <xdr:sp macro="" textlink="">
      <xdr:nvSpPr>
        <xdr:cNvPr id="13" name="Rectangle 12">
          <a:hlinkClick xmlns:r="http://schemas.openxmlformats.org/officeDocument/2006/relationships" r:id="rId9"/>
        </xdr:cNvPr>
        <xdr:cNvSpPr/>
      </xdr:nvSpPr>
      <xdr:spPr>
        <a:xfrm>
          <a:off x="1" y="1429078"/>
          <a:ext cx="1093076" cy="32350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ที่พักอาศัย</a:t>
          </a:r>
        </a:p>
      </xdr:txBody>
    </xdr:sp>
    <xdr:clientData/>
  </xdr:twoCellAnchor>
  <xdr:twoCellAnchor editAs="absolute">
    <xdr:from>
      <xdr:col>2</xdr:col>
      <xdr:colOff>183931</xdr:colOff>
      <xdr:row>4</xdr:row>
      <xdr:rowOff>295603</xdr:rowOff>
    </xdr:from>
    <xdr:to>
      <xdr:col>3</xdr:col>
      <xdr:colOff>236482</xdr:colOff>
      <xdr:row>6</xdr:row>
      <xdr:rowOff>9511</xdr:rowOff>
    </xdr:to>
    <xdr:sp macro="" textlink="">
      <xdr:nvSpPr>
        <xdr:cNvPr id="14" name="Rectangle 13">
          <a:hlinkClick xmlns:r="http://schemas.openxmlformats.org/officeDocument/2006/relationships" r:id="rId10"/>
        </xdr:cNvPr>
        <xdr:cNvSpPr/>
      </xdr:nvSpPr>
      <xdr:spPr>
        <a:xfrm>
          <a:off x="2272104" y="1438603"/>
          <a:ext cx="1173570" cy="32937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ธุรกิจการค้า</a:t>
          </a:r>
        </a:p>
      </xdr:txBody>
    </xdr:sp>
    <xdr:clientData/>
  </xdr:twoCellAnchor>
  <xdr:twoCellAnchor editAs="absolute">
    <xdr:from>
      <xdr:col>3</xdr:col>
      <xdr:colOff>164225</xdr:colOff>
      <xdr:row>4</xdr:row>
      <xdr:rowOff>295604</xdr:rowOff>
    </xdr:from>
    <xdr:to>
      <xdr:col>4</xdr:col>
      <xdr:colOff>656896</xdr:colOff>
      <xdr:row>6</xdr:row>
      <xdr:rowOff>9512</xdr:rowOff>
    </xdr:to>
    <xdr:sp macro="" textlink="">
      <xdr:nvSpPr>
        <xdr:cNvPr id="15" name="Rectangle 14"/>
        <xdr:cNvSpPr/>
      </xdr:nvSpPr>
      <xdr:spPr>
        <a:xfrm>
          <a:off x="3369880" y="1425466"/>
          <a:ext cx="1175844" cy="31825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ขนส่งทางถนน</a:t>
          </a:r>
        </a:p>
      </xdr:txBody>
    </xdr:sp>
    <xdr:clientData/>
  </xdr:twoCellAnchor>
  <xdr:twoCellAnchor editAs="absolute">
    <xdr:from>
      <xdr:col>4</xdr:col>
      <xdr:colOff>630619</xdr:colOff>
      <xdr:row>4</xdr:row>
      <xdr:rowOff>295604</xdr:rowOff>
    </xdr:from>
    <xdr:to>
      <xdr:col>5</xdr:col>
      <xdr:colOff>197067</xdr:colOff>
      <xdr:row>6</xdr:row>
      <xdr:rowOff>9512</xdr:rowOff>
    </xdr:to>
    <xdr:sp macro="" textlink="">
      <xdr:nvSpPr>
        <xdr:cNvPr id="16" name="Rectangle 15">
          <a:hlinkClick xmlns:r="http://schemas.openxmlformats.org/officeDocument/2006/relationships" r:id="rId11"/>
        </xdr:cNvPr>
        <xdr:cNvSpPr/>
      </xdr:nvSpPr>
      <xdr:spPr>
        <a:xfrm>
          <a:off x="4526344" y="1429079"/>
          <a:ext cx="1176173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ขนส่งทางราง</a:t>
          </a:r>
        </a:p>
      </xdr:txBody>
    </xdr:sp>
    <xdr:clientData/>
  </xdr:twoCellAnchor>
  <xdr:twoCellAnchor editAs="absolute">
    <xdr:from>
      <xdr:col>5</xdr:col>
      <xdr:colOff>72258</xdr:colOff>
      <xdr:row>4</xdr:row>
      <xdr:rowOff>295604</xdr:rowOff>
    </xdr:from>
    <xdr:to>
      <xdr:col>5</xdr:col>
      <xdr:colOff>1248102</xdr:colOff>
      <xdr:row>6</xdr:row>
      <xdr:rowOff>9512</xdr:rowOff>
    </xdr:to>
    <xdr:sp macro="" textlink="">
      <xdr:nvSpPr>
        <xdr:cNvPr id="17" name="Rectangle 16">
          <a:hlinkClick xmlns:r="http://schemas.openxmlformats.org/officeDocument/2006/relationships" r:id="rId12"/>
        </xdr:cNvPr>
        <xdr:cNvSpPr/>
      </xdr:nvSpPr>
      <xdr:spPr>
        <a:xfrm>
          <a:off x="5577708" y="1429079"/>
          <a:ext cx="1175844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ขนส่งทางน้ำ</a:t>
          </a:r>
        </a:p>
      </xdr:txBody>
    </xdr:sp>
    <xdr:clientData/>
  </xdr:twoCellAnchor>
  <xdr:twoCellAnchor editAs="absolute">
    <xdr:from>
      <xdr:col>5</xdr:col>
      <xdr:colOff>1169276</xdr:colOff>
      <xdr:row>4</xdr:row>
      <xdr:rowOff>295604</xdr:rowOff>
    </xdr:from>
    <xdr:to>
      <xdr:col>6</xdr:col>
      <xdr:colOff>289034</xdr:colOff>
      <xdr:row>6</xdr:row>
      <xdr:rowOff>9512</xdr:rowOff>
    </xdr:to>
    <xdr:sp macro="" textlink="">
      <xdr:nvSpPr>
        <xdr:cNvPr id="18" name="Rectangle 17"/>
        <xdr:cNvSpPr/>
      </xdr:nvSpPr>
      <xdr:spPr>
        <a:xfrm>
          <a:off x="6674726" y="1429079"/>
          <a:ext cx="1177158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ขนส่งทางอากาศ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9" name="Rectangle 18"/>
        <xdr:cNvSpPr/>
      </xdr:nvSpPr>
      <xdr:spPr>
        <a:xfrm>
          <a:off x="0" y="1124452"/>
          <a:ext cx="1124755" cy="32350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 editAs="absolute">
    <xdr:from>
      <xdr:col>1</xdr:col>
      <xdr:colOff>394139</xdr:colOff>
      <xdr:row>4</xdr:row>
      <xdr:rowOff>295604</xdr:rowOff>
    </xdr:from>
    <xdr:to>
      <xdr:col>2</xdr:col>
      <xdr:colOff>170793</xdr:colOff>
      <xdr:row>6</xdr:row>
      <xdr:rowOff>9512</xdr:rowOff>
    </xdr:to>
    <xdr:sp macro="" textlink="">
      <xdr:nvSpPr>
        <xdr:cNvPr id="20" name="Rectangle 19">
          <a:hlinkClick xmlns:r="http://schemas.openxmlformats.org/officeDocument/2006/relationships" r:id="rId13"/>
        </xdr:cNvPr>
        <xdr:cNvSpPr/>
      </xdr:nvSpPr>
      <xdr:spPr>
        <a:xfrm>
          <a:off x="1079939" y="1429079"/>
          <a:ext cx="1176829" cy="32350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ไฟฟ้าสาธารณะ</a:t>
          </a:r>
        </a:p>
      </xdr:txBody>
    </xdr:sp>
    <xdr:clientData/>
  </xdr:twoCellAnchor>
  <xdr:twoCellAnchor>
    <xdr:from>
      <xdr:col>1</xdr:col>
      <xdr:colOff>1274884</xdr:colOff>
      <xdr:row>0</xdr:row>
      <xdr:rowOff>139211</xdr:rowOff>
    </xdr:from>
    <xdr:to>
      <xdr:col>7</xdr:col>
      <xdr:colOff>223630</xdr:colOff>
      <xdr:row>2</xdr:row>
      <xdr:rowOff>155777</xdr:rowOff>
    </xdr:to>
    <xdr:sp macro="" textlink="">
      <xdr:nvSpPr>
        <xdr:cNvPr id="21" name="TextBox 20"/>
        <xdr:cNvSpPr txBox="1"/>
      </xdr:nvSpPr>
      <xdr:spPr>
        <a:xfrm>
          <a:off x="1960684" y="139211"/>
          <a:ext cx="6511596" cy="569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2</xdr:col>
      <xdr:colOff>109021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2</xdr:col>
      <xdr:colOff>114324</xdr:colOff>
      <xdr:row>3</xdr:row>
      <xdr:rowOff>0</xdr:rowOff>
    </xdr:from>
    <xdr:to>
      <xdr:col>3</xdr:col>
      <xdr:colOff>110281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0299" y="828675"/>
          <a:ext cx="1119907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3</xdr:col>
      <xdr:colOff>143822</xdr:colOff>
      <xdr:row>3</xdr:row>
      <xdr:rowOff>1394</xdr:rowOff>
    </xdr:from>
    <xdr:to>
      <xdr:col>4</xdr:col>
      <xdr:colOff>1285231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3"/>
        </xdr:cNvPr>
        <xdr:cNvSpPr/>
      </xdr:nvSpPr>
      <xdr:spPr>
        <a:xfrm>
          <a:off x="3353747" y="830069"/>
          <a:ext cx="1827209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4</xdr:col>
      <xdr:colOff>1193265</xdr:colOff>
      <xdr:row>3</xdr:row>
      <xdr:rowOff>6569</xdr:rowOff>
    </xdr:from>
    <xdr:to>
      <xdr:col>5</xdr:col>
      <xdr:colOff>700438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088990" y="835244"/>
          <a:ext cx="1116898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5</xdr:col>
      <xdr:colOff>444944</xdr:colOff>
      <xdr:row>3</xdr:row>
      <xdr:rowOff>0</xdr:rowOff>
    </xdr:from>
    <xdr:to>
      <xdr:col>5</xdr:col>
      <xdr:colOff>1560441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50394" y="828675"/>
          <a:ext cx="1115497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5</xdr:col>
      <xdr:colOff>1331945</xdr:colOff>
      <xdr:row>3</xdr:row>
      <xdr:rowOff>6569</xdr:rowOff>
    </xdr:from>
    <xdr:to>
      <xdr:col>6</xdr:col>
      <xdr:colOff>380977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37395" y="835244"/>
          <a:ext cx="1106432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1</xdr:col>
      <xdr:colOff>454268</xdr:colOff>
      <xdr:row>4</xdr:row>
      <xdr:rowOff>0</xdr:rowOff>
    </xdr:from>
    <xdr:to>
      <xdr:col>2</xdr:col>
      <xdr:colOff>169503</xdr:colOff>
      <xdr:row>5</xdr:row>
      <xdr:rowOff>1590</xdr:rowOff>
    </xdr:to>
    <xdr:sp macro="" textlink="">
      <xdr:nvSpPr>
        <xdr:cNvPr id="10" name="Rectangle 9"/>
        <xdr:cNvSpPr/>
      </xdr:nvSpPr>
      <xdr:spPr>
        <a:xfrm>
          <a:off x="1140068" y="11334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170794</xdr:colOff>
      <xdr:row>4</xdr:row>
      <xdr:rowOff>0</xdr:rowOff>
    </xdr:from>
    <xdr:to>
      <xdr:col>4</xdr:col>
      <xdr:colOff>433551</xdr:colOff>
      <xdr:row>5</xdr:row>
      <xdr:rowOff>1590</xdr:rowOff>
    </xdr:to>
    <xdr:sp macro="" textlink="">
      <xdr:nvSpPr>
        <xdr:cNvPr id="11" name="Rectangle 10">
          <a:hlinkClick xmlns:r="http://schemas.openxmlformats.org/officeDocument/2006/relationships" r:id="rId7"/>
        </xdr:cNvPr>
        <xdr:cNvSpPr/>
      </xdr:nvSpPr>
      <xdr:spPr>
        <a:xfrm>
          <a:off x="2256769" y="1133475"/>
          <a:ext cx="207250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4</xdr:col>
      <xdr:colOff>453259</xdr:colOff>
      <xdr:row>4</xdr:row>
      <xdr:rowOff>0</xdr:rowOff>
    </xdr:from>
    <xdr:to>
      <xdr:col>5</xdr:col>
      <xdr:colOff>105104</xdr:colOff>
      <xdr:row>5</xdr:row>
      <xdr:rowOff>1590</xdr:rowOff>
    </xdr:to>
    <xdr:sp macro="" textlink="">
      <xdr:nvSpPr>
        <xdr:cNvPr id="12" name="Rectangle 11">
          <a:hlinkClick xmlns:r="http://schemas.openxmlformats.org/officeDocument/2006/relationships" r:id="rId8"/>
        </xdr:cNvPr>
        <xdr:cNvSpPr/>
      </xdr:nvSpPr>
      <xdr:spPr>
        <a:xfrm>
          <a:off x="4348984" y="1133475"/>
          <a:ext cx="126157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0</xdr:col>
      <xdr:colOff>1</xdr:colOff>
      <xdr:row>4</xdr:row>
      <xdr:rowOff>295603</xdr:rowOff>
    </xdr:from>
    <xdr:to>
      <xdr:col>1</xdr:col>
      <xdr:colOff>407277</xdr:colOff>
      <xdr:row>6</xdr:row>
      <xdr:rowOff>9511</xdr:rowOff>
    </xdr:to>
    <xdr:sp macro="" textlink="">
      <xdr:nvSpPr>
        <xdr:cNvPr id="13" name="Rectangle 12">
          <a:hlinkClick xmlns:r="http://schemas.openxmlformats.org/officeDocument/2006/relationships" r:id="rId9"/>
        </xdr:cNvPr>
        <xdr:cNvSpPr/>
      </xdr:nvSpPr>
      <xdr:spPr>
        <a:xfrm>
          <a:off x="1" y="1429078"/>
          <a:ext cx="1093076" cy="32350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ที่พักอาศัย</a:t>
          </a:r>
        </a:p>
      </xdr:txBody>
    </xdr:sp>
    <xdr:clientData/>
  </xdr:twoCellAnchor>
  <xdr:twoCellAnchor editAs="absolute">
    <xdr:from>
      <xdr:col>2</xdr:col>
      <xdr:colOff>183931</xdr:colOff>
      <xdr:row>4</xdr:row>
      <xdr:rowOff>295603</xdr:rowOff>
    </xdr:from>
    <xdr:to>
      <xdr:col>3</xdr:col>
      <xdr:colOff>236482</xdr:colOff>
      <xdr:row>6</xdr:row>
      <xdr:rowOff>9511</xdr:rowOff>
    </xdr:to>
    <xdr:sp macro="" textlink="">
      <xdr:nvSpPr>
        <xdr:cNvPr id="14" name="Rectangle 13">
          <a:hlinkClick xmlns:r="http://schemas.openxmlformats.org/officeDocument/2006/relationships" r:id="rId10"/>
        </xdr:cNvPr>
        <xdr:cNvSpPr/>
      </xdr:nvSpPr>
      <xdr:spPr>
        <a:xfrm>
          <a:off x="2269906" y="1429078"/>
          <a:ext cx="1176501" cy="32350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ธุรกิจการค้า</a:t>
          </a:r>
        </a:p>
      </xdr:txBody>
    </xdr:sp>
    <xdr:clientData/>
  </xdr:twoCellAnchor>
  <xdr:twoCellAnchor editAs="absolute">
    <xdr:from>
      <xdr:col>3</xdr:col>
      <xdr:colOff>164225</xdr:colOff>
      <xdr:row>4</xdr:row>
      <xdr:rowOff>295604</xdr:rowOff>
    </xdr:from>
    <xdr:to>
      <xdr:col>4</xdr:col>
      <xdr:colOff>656896</xdr:colOff>
      <xdr:row>6</xdr:row>
      <xdr:rowOff>9512</xdr:rowOff>
    </xdr:to>
    <xdr:sp macro="" textlink="">
      <xdr:nvSpPr>
        <xdr:cNvPr id="15" name="Rectangle 14">
          <a:hlinkClick xmlns:r="http://schemas.openxmlformats.org/officeDocument/2006/relationships" r:id="rId11"/>
        </xdr:cNvPr>
        <xdr:cNvSpPr/>
      </xdr:nvSpPr>
      <xdr:spPr>
        <a:xfrm>
          <a:off x="3374150" y="1429079"/>
          <a:ext cx="1178471" cy="32350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ขนส่งทางถนน</a:t>
          </a:r>
        </a:p>
      </xdr:txBody>
    </xdr:sp>
    <xdr:clientData/>
  </xdr:twoCellAnchor>
  <xdr:twoCellAnchor editAs="absolute">
    <xdr:from>
      <xdr:col>4</xdr:col>
      <xdr:colOff>630619</xdr:colOff>
      <xdr:row>4</xdr:row>
      <xdr:rowOff>295604</xdr:rowOff>
    </xdr:from>
    <xdr:to>
      <xdr:col>5</xdr:col>
      <xdr:colOff>197067</xdr:colOff>
      <xdr:row>6</xdr:row>
      <xdr:rowOff>9512</xdr:rowOff>
    </xdr:to>
    <xdr:sp macro="" textlink="">
      <xdr:nvSpPr>
        <xdr:cNvPr id="16" name="Rectangle 15"/>
        <xdr:cNvSpPr/>
      </xdr:nvSpPr>
      <xdr:spPr>
        <a:xfrm>
          <a:off x="4526344" y="1429079"/>
          <a:ext cx="1176173" cy="3235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ขนส่งทางราง</a:t>
          </a:r>
        </a:p>
      </xdr:txBody>
    </xdr:sp>
    <xdr:clientData/>
  </xdr:twoCellAnchor>
  <xdr:twoCellAnchor editAs="absolute">
    <xdr:from>
      <xdr:col>5</xdr:col>
      <xdr:colOff>72258</xdr:colOff>
      <xdr:row>4</xdr:row>
      <xdr:rowOff>295604</xdr:rowOff>
    </xdr:from>
    <xdr:to>
      <xdr:col>5</xdr:col>
      <xdr:colOff>1248102</xdr:colOff>
      <xdr:row>6</xdr:row>
      <xdr:rowOff>9512</xdr:rowOff>
    </xdr:to>
    <xdr:sp macro="" textlink="">
      <xdr:nvSpPr>
        <xdr:cNvPr id="17" name="Rectangle 16">
          <a:hlinkClick xmlns:r="http://schemas.openxmlformats.org/officeDocument/2006/relationships" r:id="rId12"/>
        </xdr:cNvPr>
        <xdr:cNvSpPr/>
      </xdr:nvSpPr>
      <xdr:spPr>
        <a:xfrm>
          <a:off x="5577708" y="1429079"/>
          <a:ext cx="1175844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ขนส่งทางน้ำ</a:t>
          </a:r>
        </a:p>
      </xdr:txBody>
    </xdr:sp>
    <xdr:clientData/>
  </xdr:twoCellAnchor>
  <xdr:twoCellAnchor editAs="absolute">
    <xdr:from>
      <xdr:col>5</xdr:col>
      <xdr:colOff>1169276</xdr:colOff>
      <xdr:row>4</xdr:row>
      <xdr:rowOff>295604</xdr:rowOff>
    </xdr:from>
    <xdr:to>
      <xdr:col>6</xdr:col>
      <xdr:colOff>289034</xdr:colOff>
      <xdr:row>6</xdr:row>
      <xdr:rowOff>9512</xdr:rowOff>
    </xdr:to>
    <xdr:sp macro="" textlink="">
      <xdr:nvSpPr>
        <xdr:cNvPr id="18" name="Rectangle 17"/>
        <xdr:cNvSpPr/>
      </xdr:nvSpPr>
      <xdr:spPr>
        <a:xfrm>
          <a:off x="6674726" y="1429079"/>
          <a:ext cx="1177158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ขนส่งทางอากาศ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9" name="Rectangle 18"/>
        <xdr:cNvSpPr/>
      </xdr:nvSpPr>
      <xdr:spPr>
        <a:xfrm>
          <a:off x="0" y="1124452"/>
          <a:ext cx="1124755" cy="32350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 editAs="absolute">
    <xdr:from>
      <xdr:col>1</xdr:col>
      <xdr:colOff>394139</xdr:colOff>
      <xdr:row>4</xdr:row>
      <xdr:rowOff>295604</xdr:rowOff>
    </xdr:from>
    <xdr:to>
      <xdr:col>2</xdr:col>
      <xdr:colOff>170793</xdr:colOff>
      <xdr:row>6</xdr:row>
      <xdr:rowOff>9512</xdr:rowOff>
    </xdr:to>
    <xdr:sp macro="" textlink="">
      <xdr:nvSpPr>
        <xdr:cNvPr id="20" name="Rectangle 19">
          <a:hlinkClick xmlns:r="http://schemas.openxmlformats.org/officeDocument/2006/relationships" r:id="rId13"/>
        </xdr:cNvPr>
        <xdr:cNvSpPr/>
      </xdr:nvSpPr>
      <xdr:spPr>
        <a:xfrm>
          <a:off x="1079939" y="1429079"/>
          <a:ext cx="1176829" cy="32350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ไฟฟ้าสาธารณะ</a:t>
          </a:r>
        </a:p>
      </xdr:txBody>
    </xdr:sp>
    <xdr:clientData/>
  </xdr:twoCellAnchor>
  <xdr:twoCellAnchor>
    <xdr:from>
      <xdr:col>1</xdr:col>
      <xdr:colOff>1104090</xdr:colOff>
      <xdr:row>0</xdr:row>
      <xdr:rowOff>139211</xdr:rowOff>
    </xdr:from>
    <xdr:to>
      <xdr:col>7</xdr:col>
      <xdr:colOff>52836</xdr:colOff>
      <xdr:row>2</xdr:row>
      <xdr:rowOff>155777</xdr:rowOff>
    </xdr:to>
    <xdr:sp macro="" textlink="">
      <xdr:nvSpPr>
        <xdr:cNvPr id="21" name="TextBox 20"/>
        <xdr:cNvSpPr txBox="1"/>
      </xdr:nvSpPr>
      <xdr:spPr>
        <a:xfrm>
          <a:off x="1787262" y="139211"/>
          <a:ext cx="6503057" cy="568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2</xdr:col>
      <xdr:colOff>109021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2</xdr:col>
      <xdr:colOff>114324</xdr:colOff>
      <xdr:row>3</xdr:row>
      <xdr:rowOff>0</xdr:rowOff>
    </xdr:from>
    <xdr:to>
      <xdr:col>3</xdr:col>
      <xdr:colOff>110281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0299" y="828675"/>
          <a:ext cx="1119907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3</xdr:col>
      <xdr:colOff>143822</xdr:colOff>
      <xdr:row>3</xdr:row>
      <xdr:rowOff>1394</xdr:rowOff>
    </xdr:from>
    <xdr:to>
      <xdr:col>4</xdr:col>
      <xdr:colOff>1285231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3"/>
        </xdr:cNvPr>
        <xdr:cNvSpPr/>
      </xdr:nvSpPr>
      <xdr:spPr>
        <a:xfrm>
          <a:off x="3353747" y="830069"/>
          <a:ext cx="1827209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4</xdr:col>
      <xdr:colOff>1193265</xdr:colOff>
      <xdr:row>3</xdr:row>
      <xdr:rowOff>6569</xdr:rowOff>
    </xdr:from>
    <xdr:to>
      <xdr:col>5</xdr:col>
      <xdr:colOff>700438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088990" y="835244"/>
          <a:ext cx="1116898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5</xdr:col>
      <xdr:colOff>444944</xdr:colOff>
      <xdr:row>3</xdr:row>
      <xdr:rowOff>0</xdr:rowOff>
    </xdr:from>
    <xdr:to>
      <xdr:col>5</xdr:col>
      <xdr:colOff>1560441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50394" y="828675"/>
          <a:ext cx="1115497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5</xdr:col>
      <xdr:colOff>1331945</xdr:colOff>
      <xdr:row>3</xdr:row>
      <xdr:rowOff>6569</xdr:rowOff>
    </xdr:from>
    <xdr:to>
      <xdr:col>6</xdr:col>
      <xdr:colOff>380977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37395" y="835244"/>
          <a:ext cx="1106432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1</xdr:col>
      <xdr:colOff>454268</xdr:colOff>
      <xdr:row>4</xdr:row>
      <xdr:rowOff>0</xdr:rowOff>
    </xdr:from>
    <xdr:to>
      <xdr:col>2</xdr:col>
      <xdr:colOff>169503</xdr:colOff>
      <xdr:row>5</xdr:row>
      <xdr:rowOff>1590</xdr:rowOff>
    </xdr:to>
    <xdr:sp macro="" textlink="">
      <xdr:nvSpPr>
        <xdr:cNvPr id="10" name="Rectangle 9"/>
        <xdr:cNvSpPr/>
      </xdr:nvSpPr>
      <xdr:spPr>
        <a:xfrm>
          <a:off x="1140068" y="1133475"/>
          <a:ext cx="111541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170794</xdr:colOff>
      <xdr:row>4</xdr:row>
      <xdr:rowOff>0</xdr:rowOff>
    </xdr:from>
    <xdr:to>
      <xdr:col>4</xdr:col>
      <xdr:colOff>433551</xdr:colOff>
      <xdr:row>5</xdr:row>
      <xdr:rowOff>1590</xdr:rowOff>
    </xdr:to>
    <xdr:sp macro="" textlink="">
      <xdr:nvSpPr>
        <xdr:cNvPr id="11" name="Rectangle 10">
          <a:hlinkClick xmlns:r="http://schemas.openxmlformats.org/officeDocument/2006/relationships" r:id="rId7"/>
        </xdr:cNvPr>
        <xdr:cNvSpPr/>
      </xdr:nvSpPr>
      <xdr:spPr>
        <a:xfrm>
          <a:off x="2256769" y="1133475"/>
          <a:ext cx="207250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4</xdr:col>
      <xdr:colOff>453259</xdr:colOff>
      <xdr:row>4</xdr:row>
      <xdr:rowOff>0</xdr:rowOff>
    </xdr:from>
    <xdr:to>
      <xdr:col>5</xdr:col>
      <xdr:colOff>105104</xdr:colOff>
      <xdr:row>5</xdr:row>
      <xdr:rowOff>1590</xdr:rowOff>
    </xdr:to>
    <xdr:sp macro="" textlink="">
      <xdr:nvSpPr>
        <xdr:cNvPr id="12" name="Rectangle 11">
          <a:hlinkClick xmlns:r="http://schemas.openxmlformats.org/officeDocument/2006/relationships" r:id="rId8"/>
        </xdr:cNvPr>
        <xdr:cNvSpPr/>
      </xdr:nvSpPr>
      <xdr:spPr>
        <a:xfrm>
          <a:off x="4348984" y="1133475"/>
          <a:ext cx="1261570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0</xdr:col>
      <xdr:colOff>1</xdr:colOff>
      <xdr:row>4</xdr:row>
      <xdr:rowOff>295603</xdr:rowOff>
    </xdr:from>
    <xdr:to>
      <xdr:col>1</xdr:col>
      <xdr:colOff>407277</xdr:colOff>
      <xdr:row>6</xdr:row>
      <xdr:rowOff>9511</xdr:rowOff>
    </xdr:to>
    <xdr:sp macro="" textlink="">
      <xdr:nvSpPr>
        <xdr:cNvPr id="13" name="Rectangle 12">
          <a:hlinkClick xmlns:r="http://schemas.openxmlformats.org/officeDocument/2006/relationships" r:id="rId9"/>
        </xdr:cNvPr>
        <xdr:cNvSpPr/>
      </xdr:nvSpPr>
      <xdr:spPr>
        <a:xfrm>
          <a:off x="1" y="1429078"/>
          <a:ext cx="1093076" cy="323508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ที่พักอาศัย</a:t>
          </a:r>
        </a:p>
      </xdr:txBody>
    </xdr:sp>
    <xdr:clientData/>
  </xdr:twoCellAnchor>
  <xdr:twoCellAnchor editAs="absolute">
    <xdr:from>
      <xdr:col>2</xdr:col>
      <xdr:colOff>183931</xdr:colOff>
      <xdr:row>4</xdr:row>
      <xdr:rowOff>295603</xdr:rowOff>
    </xdr:from>
    <xdr:to>
      <xdr:col>3</xdr:col>
      <xdr:colOff>236482</xdr:colOff>
      <xdr:row>6</xdr:row>
      <xdr:rowOff>9511</xdr:rowOff>
    </xdr:to>
    <xdr:sp macro="" textlink="">
      <xdr:nvSpPr>
        <xdr:cNvPr id="14" name="Rectangle 13">
          <a:hlinkClick xmlns:r="http://schemas.openxmlformats.org/officeDocument/2006/relationships" r:id="rId10"/>
        </xdr:cNvPr>
        <xdr:cNvSpPr/>
      </xdr:nvSpPr>
      <xdr:spPr>
        <a:xfrm>
          <a:off x="2269906" y="1429078"/>
          <a:ext cx="1176501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ธุรกิจการค้า</a:t>
          </a:r>
        </a:p>
      </xdr:txBody>
    </xdr:sp>
    <xdr:clientData/>
  </xdr:twoCellAnchor>
  <xdr:twoCellAnchor editAs="absolute">
    <xdr:from>
      <xdr:col>3</xdr:col>
      <xdr:colOff>164225</xdr:colOff>
      <xdr:row>4</xdr:row>
      <xdr:rowOff>295604</xdr:rowOff>
    </xdr:from>
    <xdr:to>
      <xdr:col>4</xdr:col>
      <xdr:colOff>656896</xdr:colOff>
      <xdr:row>6</xdr:row>
      <xdr:rowOff>9512</xdr:rowOff>
    </xdr:to>
    <xdr:sp macro="" textlink="">
      <xdr:nvSpPr>
        <xdr:cNvPr id="15" name="Rectangle 14">
          <a:hlinkClick xmlns:r="http://schemas.openxmlformats.org/officeDocument/2006/relationships" r:id="rId11"/>
        </xdr:cNvPr>
        <xdr:cNvSpPr/>
      </xdr:nvSpPr>
      <xdr:spPr>
        <a:xfrm>
          <a:off x="3374150" y="1429079"/>
          <a:ext cx="1178471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ขนส่งทางถนน</a:t>
          </a:r>
        </a:p>
      </xdr:txBody>
    </xdr:sp>
    <xdr:clientData/>
  </xdr:twoCellAnchor>
  <xdr:twoCellAnchor editAs="absolute">
    <xdr:from>
      <xdr:col>4</xdr:col>
      <xdr:colOff>630619</xdr:colOff>
      <xdr:row>4</xdr:row>
      <xdr:rowOff>295604</xdr:rowOff>
    </xdr:from>
    <xdr:to>
      <xdr:col>5</xdr:col>
      <xdr:colOff>197067</xdr:colOff>
      <xdr:row>6</xdr:row>
      <xdr:rowOff>9512</xdr:rowOff>
    </xdr:to>
    <xdr:sp macro="" textlink="">
      <xdr:nvSpPr>
        <xdr:cNvPr id="16" name="Rectangle 15">
          <a:hlinkClick xmlns:r="http://schemas.openxmlformats.org/officeDocument/2006/relationships" r:id="rId12"/>
        </xdr:cNvPr>
        <xdr:cNvSpPr/>
      </xdr:nvSpPr>
      <xdr:spPr>
        <a:xfrm>
          <a:off x="4526344" y="1429079"/>
          <a:ext cx="1176173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ขนส่งทางราง</a:t>
          </a:r>
        </a:p>
      </xdr:txBody>
    </xdr:sp>
    <xdr:clientData/>
  </xdr:twoCellAnchor>
  <xdr:twoCellAnchor editAs="absolute">
    <xdr:from>
      <xdr:col>5</xdr:col>
      <xdr:colOff>72258</xdr:colOff>
      <xdr:row>4</xdr:row>
      <xdr:rowOff>295604</xdr:rowOff>
    </xdr:from>
    <xdr:to>
      <xdr:col>5</xdr:col>
      <xdr:colOff>1248102</xdr:colOff>
      <xdr:row>6</xdr:row>
      <xdr:rowOff>9512</xdr:rowOff>
    </xdr:to>
    <xdr:sp macro="" textlink="">
      <xdr:nvSpPr>
        <xdr:cNvPr id="17" name="Rectangle 16"/>
        <xdr:cNvSpPr/>
      </xdr:nvSpPr>
      <xdr:spPr>
        <a:xfrm>
          <a:off x="5577708" y="1429079"/>
          <a:ext cx="1175844" cy="3235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ขนส่งทางน้ำ</a:t>
          </a:r>
        </a:p>
      </xdr:txBody>
    </xdr:sp>
    <xdr:clientData/>
  </xdr:twoCellAnchor>
  <xdr:twoCellAnchor editAs="absolute">
    <xdr:from>
      <xdr:col>5</xdr:col>
      <xdr:colOff>1169276</xdr:colOff>
      <xdr:row>4</xdr:row>
      <xdr:rowOff>295604</xdr:rowOff>
    </xdr:from>
    <xdr:to>
      <xdr:col>6</xdr:col>
      <xdr:colOff>289034</xdr:colOff>
      <xdr:row>6</xdr:row>
      <xdr:rowOff>9512</xdr:rowOff>
    </xdr:to>
    <xdr:sp macro="" textlink="">
      <xdr:nvSpPr>
        <xdr:cNvPr id="18" name="Rectangle 17"/>
        <xdr:cNvSpPr/>
      </xdr:nvSpPr>
      <xdr:spPr>
        <a:xfrm>
          <a:off x="6674726" y="1429079"/>
          <a:ext cx="1177158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ขนส่งทางอากาศ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9" name="Rectangle 18"/>
        <xdr:cNvSpPr/>
      </xdr:nvSpPr>
      <xdr:spPr>
        <a:xfrm>
          <a:off x="0" y="1124452"/>
          <a:ext cx="1124755" cy="32350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 editAs="absolute">
    <xdr:from>
      <xdr:col>1</xdr:col>
      <xdr:colOff>394139</xdr:colOff>
      <xdr:row>4</xdr:row>
      <xdr:rowOff>295604</xdr:rowOff>
    </xdr:from>
    <xdr:to>
      <xdr:col>2</xdr:col>
      <xdr:colOff>170793</xdr:colOff>
      <xdr:row>6</xdr:row>
      <xdr:rowOff>9512</xdr:rowOff>
    </xdr:to>
    <xdr:sp macro="" textlink="">
      <xdr:nvSpPr>
        <xdr:cNvPr id="20" name="Rectangle 19">
          <a:hlinkClick xmlns:r="http://schemas.openxmlformats.org/officeDocument/2006/relationships" r:id="rId13"/>
        </xdr:cNvPr>
        <xdr:cNvSpPr/>
      </xdr:nvSpPr>
      <xdr:spPr>
        <a:xfrm>
          <a:off x="1079939" y="1429079"/>
          <a:ext cx="1176829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ไฟฟ้าสาธารณะ</a:t>
          </a:r>
        </a:p>
      </xdr:txBody>
    </xdr:sp>
    <xdr:clientData/>
  </xdr:twoCellAnchor>
  <xdr:twoCellAnchor>
    <xdr:from>
      <xdr:col>1</xdr:col>
      <xdr:colOff>1104090</xdr:colOff>
      <xdr:row>0</xdr:row>
      <xdr:rowOff>139211</xdr:rowOff>
    </xdr:from>
    <xdr:to>
      <xdr:col>7</xdr:col>
      <xdr:colOff>52836</xdr:colOff>
      <xdr:row>2</xdr:row>
      <xdr:rowOff>155777</xdr:rowOff>
    </xdr:to>
    <xdr:sp macro="" textlink="">
      <xdr:nvSpPr>
        <xdr:cNvPr id="21" name="TextBox 20"/>
        <xdr:cNvSpPr txBox="1"/>
      </xdr:nvSpPr>
      <xdr:spPr>
        <a:xfrm>
          <a:off x="1789890" y="139211"/>
          <a:ext cx="6511596" cy="569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81945</xdr:rowOff>
    </xdr:from>
    <xdr:to>
      <xdr:col>1</xdr:col>
      <xdr:colOff>459829</xdr:colOff>
      <xdr:row>2</xdr:row>
      <xdr:rowOff>142204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81945"/>
          <a:ext cx="993228" cy="612709"/>
        </a:xfrm>
        <a:prstGeom prst="rect">
          <a:avLst/>
        </a:prstGeom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</xdr:pic>
    <xdr:clientData/>
  </xdr:twoCellAnchor>
  <xdr:twoCellAnchor editAs="absolute">
    <xdr:from>
      <xdr:col>0</xdr:col>
      <xdr:colOff>0</xdr:colOff>
      <xdr:row>3</xdr:row>
      <xdr:rowOff>1</xdr:rowOff>
    </xdr:from>
    <xdr:to>
      <xdr:col>1</xdr:col>
      <xdr:colOff>431253</xdr:colOff>
      <xdr:row>4</xdr:row>
      <xdr:rowOff>1591</xdr:rowOff>
    </xdr:to>
    <xdr:sp macro="" textlink="">
      <xdr:nvSpPr>
        <xdr:cNvPr id="3" name="Rectangle 2"/>
        <xdr:cNvSpPr/>
      </xdr:nvSpPr>
      <xdr:spPr>
        <a:xfrm>
          <a:off x="0" y="828676"/>
          <a:ext cx="1117053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หน้าหลัก</a:t>
          </a:r>
        </a:p>
      </xdr:txBody>
    </xdr:sp>
    <xdr:clientData/>
  </xdr:twoCellAnchor>
  <xdr:twoCellAnchor editAs="absolute">
    <xdr:from>
      <xdr:col>1</xdr:col>
      <xdr:colOff>393786</xdr:colOff>
      <xdr:row>3</xdr:row>
      <xdr:rowOff>0</xdr:rowOff>
    </xdr:from>
    <xdr:to>
      <xdr:col>2</xdr:col>
      <xdr:colOff>96278</xdr:colOff>
      <xdr:row>4</xdr:row>
      <xdr:rowOff>1590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>
          <a:off x="1079586" y="828675"/>
          <a:ext cx="112171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ข้อมูลทั่วไป</a:t>
          </a:r>
        </a:p>
      </xdr:txBody>
    </xdr:sp>
    <xdr:clientData/>
  </xdr:twoCellAnchor>
  <xdr:twoCellAnchor editAs="absolute">
    <xdr:from>
      <xdr:col>2</xdr:col>
      <xdr:colOff>101581</xdr:colOff>
      <xdr:row>3</xdr:row>
      <xdr:rowOff>0</xdr:rowOff>
    </xdr:from>
    <xdr:to>
      <xdr:col>2</xdr:col>
      <xdr:colOff>1217601</xdr:colOff>
      <xdr:row>4</xdr:row>
      <xdr:rowOff>1590</xdr:rowOff>
    </xdr:to>
    <xdr:sp macro="" textlink="">
      <xdr:nvSpPr>
        <xdr:cNvPr id="5" name="Rectangle 4"/>
        <xdr:cNvSpPr/>
      </xdr:nvSpPr>
      <xdr:spPr>
        <a:xfrm>
          <a:off x="2206606" y="828675"/>
          <a:ext cx="1116020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ข้อมูลกิจกรรม</a:t>
          </a:r>
        </a:p>
      </xdr:txBody>
    </xdr:sp>
    <xdr:clientData/>
  </xdr:twoCellAnchor>
  <xdr:twoCellAnchor editAs="absolute">
    <xdr:from>
      <xdr:col>2</xdr:col>
      <xdr:colOff>1251142</xdr:colOff>
      <xdr:row>3</xdr:row>
      <xdr:rowOff>1394</xdr:rowOff>
    </xdr:from>
    <xdr:to>
      <xdr:col>3</xdr:col>
      <xdr:colOff>1126268</xdr:colOff>
      <xdr:row>4</xdr:row>
      <xdr:rowOff>2984</xdr:rowOff>
    </xdr:to>
    <xdr:sp macro="" textlink="">
      <xdr:nvSpPr>
        <xdr:cNvPr id="6" name="Rectangle 5">
          <a:hlinkClick xmlns:r="http://schemas.openxmlformats.org/officeDocument/2006/relationships" r:id="rId3"/>
        </xdr:cNvPr>
        <xdr:cNvSpPr/>
      </xdr:nvSpPr>
      <xdr:spPr>
        <a:xfrm>
          <a:off x="3353268" y="830069"/>
          <a:ext cx="1831478" cy="30639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ค่าการปล่อยก๊าซเรือนกระจก</a:t>
          </a:r>
        </a:p>
      </xdr:txBody>
    </xdr:sp>
    <xdr:clientData/>
  </xdr:twoCellAnchor>
  <xdr:twoCellAnchor editAs="absolute">
    <xdr:from>
      <xdr:col>3</xdr:col>
      <xdr:colOff>1034302</xdr:colOff>
      <xdr:row>3</xdr:row>
      <xdr:rowOff>6569</xdr:rowOff>
    </xdr:from>
    <xdr:to>
      <xdr:col>3</xdr:col>
      <xdr:colOff>2148939</xdr:colOff>
      <xdr:row>4</xdr:row>
      <xdr:rowOff>1600</xdr:rowOff>
    </xdr:to>
    <xdr:sp macro="" textlink="">
      <xdr:nvSpPr>
        <xdr:cNvPr id="7" name="Rectangle 6">
          <a:hlinkClick xmlns:r="http://schemas.openxmlformats.org/officeDocument/2006/relationships" r:id="rId4"/>
        </xdr:cNvPr>
        <xdr:cNvSpPr/>
      </xdr:nvSpPr>
      <xdr:spPr>
        <a:xfrm>
          <a:off x="5092780" y="835244"/>
          <a:ext cx="1114637" cy="299831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สรุปผล</a:t>
          </a:r>
        </a:p>
      </xdr:txBody>
    </xdr:sp>
    <xdr:clientData/>
  </xdr:twoCellAnchor>
  <xdr:twoCellAnchor editAs="absolute">
    <xdr:from>
      <xdr:col>3</xdr:col>
      <xdr:colOff>1893126</xdr:colOff>
      <xdr:row>3</xdr:row>
      <xdr:rowOff>0</xdr:rowOff>
    </xdr:from>
    <xdr:to>
      <xdr:col>4</xdr:col>
      <xdr:colOff>772637</xdr:colOff>
      <xdr:row>4</xdr:row>
      <xdr:rowOff>1600</xdr:rowOff>
    </xdr:to>
    <xdr:sp macro="" textlink="">
      <xdr:nvSpPr>
        <xdr:cNvPr id="8" name="Rectangle 7">
          <a:hlinkClick xmlns:r="http://schemas.openxmlformats.org/officeDocument/2006/relationships" r:id="rId5"/>
        </xdr:cNvPr>
        <xdr:cNvSpPr/>
      </xdr:nvSpPr>
      <xdr:spPr>
        <a:xfrm>
          <a:off x="5951604" y="828675"/>
          <a:ext cx="1114159" cy="30640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รายงานผล</a:t>
          </a:r>
        </a:p>
      </xdr:txBody>
    </xdr:sp>
    <xdr:clientData/>
  </xdr:twoCellAnchor>
  <xdr:twoCellAnchor editAs="absolute">
    <xdr:from>
      <xdr:col>4</xdr:col>
      <xdr:colOff>544141</xdr:colOff>
      <xdr:row>3</xdr:row>
      <xdr:rowOff>6569</xdr:rowOff>
    </xdr:from>
    <xdr:to>
      <xdr:col>5</xdr:col>
      <xdr:colOff>827920</xdr:colOff>
      <xdr:row>4</xdr:row>
      <xdr:rowOff>2159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6837267" y="835244"/>
          <a:ext cx="1112039" cy="300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ติดต่อเรา</a:t>
          </a:r>
        </a:p>
      </xdr:txBody>
    </xdr:sp>
    <xdr:clientData/>
  </xdr:twoCellAnchor>
  <xdr:twoCellAnchor editAs="absolute">
    <xdr:from>
      <xdr:col>1</xdr:col>
      <xdr:colOff>454268</xdr:colOff>
      <xdr:row>3</xdr:row>
      <xdr:rowOff>306456</xdr:rowOff>
    </xdr:from>
    <xdr:to>
      <xdr:col>2</xdr:col>
      <xdr:colOff>156760</xdr:colOff>
      <xdr:row>5</xdr:row>
      <xdr:rowOff>1590</xdr:rowOff>
    </xdr:to>
    <xdr:sp macro="" textlink="">
      <xdr:nvSpPr>
        <xdr:cNvPr id="10" name="Rectangle 9"/>
        <xdr:cNvSpPr/>
      </xdr:nvSpPr>
      <xdr:spPr>
        <a:xfrm>
          <a:off x="1140068" y="1133475"/>
          <a:ext cx="1121717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อุตสาหกรรม</a:t>
          </a:r>
        </a:p>
      </xdr:txBody>
    </xdr:sp>
    <xdr:clientData/>
  </xdr:twoCellAnchor>
  <xdr:twoCellAnchor editAs="absolute">
    <xdr:from>
      <xdr:col>2</xdr:col>
      <xdr:colOff>158051</xdr:colOff>
      <xdr:row>3</xdr:row>
      <xdr:rowOff>306456</xdr:rowOff>
    </xdr:from>
    <xdr:to>
      <xdr:col>3</xdr:col>
      <xdr:colOff>275863</xdr:colOff>
      <xdr:row>5</xdr:row>
      <xdr:rowOff>1590</xdr:rowOff>
    </xdr:to>
    <xdr:sp macro="" textlink="">
      <xdr:nvSpPr>
        <xdr:cNvPr id="11" name="Rectangle 10">
          <a:hlinkClick xmlns:r="http://schemas.openxmlformats.org/officeDocument/2006/relationships" r:id="rId7"/>
        </xdr:cNvPr>
        <xdr:cNvSpPr/>
      </xdr:nvSpPr>
      <xdr:spPr>
        <a:xfrm>
          <a:off x="2263076" y="1133475"/>
          <a:ext cx="2069608" cy="306390"/>
        </a:xfrm>
        <a:prstGeom prst="rect">
          <a:avLst/>
        </a:prstGeom>
        <a:noFill/>
        <a:ln w="12700">
          <a:noFill/>
        </a:ln>
        <a:effectLst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เกษตร และการใช้ประโยชน์ที่ดิน</a:t>
          </a:r>
        </a:p>
      </xdr:txBody>
    </xdr:sp>
    <xdr:clientData/>
  </xdr:twoCellAnchor>
  <xdr:twoCellAnchor editAs="absolute">
    <xdr:from>
      <xdr:col>3</xdr:col>
      <xdr:colOff>295571</xdr:colOff>
      <xdr:row>3</xdr:row>
      <xdr:rowOff>306456</xdr:rowOff>
    </xdr:from>
    <xdr:to>
      <xdr:col>3</xdr:col>
      <xdr:colOff>1553286</xdr:colOff>
      <xdr:row>5</xdr:row>
      <xdr:rowOff>1590</xdr:rowOff>
    </xdr:to>
    <xdr:sp macro="" textlink="">
      <xdr:nvSpPr>
        <xdr:cNvPr id="12" name="Rectangle 11"/>
        <xdr:cNvSpPr/>
      </xdr:nvSpPr>
      <xdr:spPr>
        <a:xfrm>
          <a:off x="4352392" y="1133475"/>
          <a:ext cx="1259372" cy="3063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การจัดการของเสีย</a:t>
          </a:r>
        </a:p>
      </xdr:txBody>
    </xdr:sp>
    <xdr:clientData/>
  </xdr:twoCellAnchor>
  <xdr:twoCellAnchor editAs="absolute">
    <xdr:from>
      <xdr:col>0</xdr:col>
      <xdr:colOff>2</xdr:colOff>
      <xdr:row>4</xdr:row>
      <xdr:rowOff>295603</xdr:rowOff>
    </xdr:from>
    <xdr:to>
      <xdr:col>1</xdr:col>
      <xdr:colOff>546653</xdr:colOff>
      <xdr:row>6</xdr:row>
      <xdr:rowOff>9511</xdr:rowOff>
    </xdr:to>
    <xdr:sp macro="" textlink="">
      <xdr:nvSpPr>
        <xdr:cNvPr id="13" name="Rectangle 12"/>
        <xdr:cNvSpPr/>
      </xdr:nvSpPr>
      <xdr:spPr>
        <a:xfrm>
          <a:off x="2" y="1322646"/>
          <a:ext cx="1234108" cy="32682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127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ฝังกลบ</a:t>
          </a:r>
        </a:p>
      </xdr:txBody>
    </xdr:sp>
    <xdr:clientData/>
  </xdr:twoCellAnchor>
  <xdr:twoCellAnchor editAs="absolute">
    <xdr:from>
      <xdr:col>1</xdr:col>
      <xdr:colOff>355509</xdr:colOff>
      <xdr:row>4</xdr:row>
      <xdr:rowOff>295603</xdr:rowOff>
    </xdr:from>
    <xdr:to>
      <xdr:col>2</xdr:col>
      <xdr:colOff>205575</xdr:colOff>
      <xdr:row>6</xdr:row>
      <xdr:rowOff>9511</xdr:rowOff>
    </xdr:to>
    <xdr:sp macro="" textlink="">
      <xdr:nvSpPr>
        <xdr:cNvPr id="14" name="Rectangle 13">
          <a:hlinkClick xmlns:r="http://schemas.openxmlformats.org/officeDocument/2006/relationships" r:id="rId8"/>
        </xdr:cNvPr>
        <xdr:cNvSpPr/>
      </xdr:nvSpPr>
      <xdr:spPr>
        <a:xfrm>
          <a:off x="1041309" y="1429078"/>
          <a:ext cx="1269291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เผาไหม้</a:t>
          </a:r>
        </a:p>
      </xdr:txBody>
    </xdr:sp>
    <xdr:clientData/>
  </xdr:twoCellAnchor>
  <xdr:twoCellAnchor editAs="absolute">
    <xdr:from>
      <xdr:col>2</xdr:col>
      <xdr:colOff>23410</xdr:colOff>
      <xdr:row>4</xdr:row>
      <xdr:rowOff>295604</xdr:rowOff>
    </xdr:from>
    <xdr:to>
      <xdr:col>2</xdr:col>
      <xdr:colOff>993911</xdr:colOff>
      <xdr:row>6</xdr:row>
      <xdr:rowOff>9512</xdr:rowOff>
    </xdr:to>
    <xdr:sp macro="" textlink="">
      <xdr:nvSpPr>
        <xdr:cNvPr id="15" name="Rectangle 14">
          <a:hlinkClick xmlns:r="http://schemas.openxmlformats.org/officeDocument/2006/relationships" r:id="rId9"/>
        </xdr:cNvPr>
        <xdr:cNvSpPr/>
      </xdr:nvSpPr>
      <xdr:spPr>
        <a:xfrm>
          <a:off x="2128435" y="1429079"/>
          <a:ext cx="970501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ชีวภาพ</a:t>
          </a:r>
        </a:p>
      </xdr:txBody>
    </xdr:sp>
    <xdr:clientData/>
  </xdr:twoCellAnchor>
  <xdr:twoCellAnchor editAs="absolute">
    <xdr:from>
      <xdr:col>2</xdr:col>
      <xdr:colOff>931976</xdr:colOff>
      <xdr:row>4</xdr:row>
      <xdr:rowOff>295604</xdr:rowOff>
    </xdr:from>
    <xdr:to>
      <xdr:col>3</xdr:col>
      <xdr:colOff>154377</xdr:colOff>
      <xdr:row>6</xdr:row>
      <xdr:rowOff>9512</xdr:rowOff>
    </xdr:to>
    <xdr:sp macro="" textlink="">
      <xdr:nvSpPr>
        <xdr:cNvPr id="16" name="Rectangle 15">
          <a:hlinkClick xmlns:r="http://schemas.openxmlformats.org/officeDocument/2006/relationships" r:id="rId10"/>
        </xdr:cNvPr>
        <xdr:cNvSpPr/>
      </xdr:nvSpPr>
      <xdr:spPr>
        <a:xfrm>
          <a:off x="3037001" y="1429079"/>
          <a:ext cx="1174197" cy="323508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บำบัดน้ำเสีย</a:t>
          </a:r>
        </a:p>
      </xdr:txBody>
    </xdr:sp>
    <xdr:clientData/>
  </xdr:twoCellAnchor>
  <xdr:twoCellAnchor editAs="absolute">
    <xdr:from>
      <xdr:col>0</xdr:col>
      <xdr:colOff>0</xdr:colOff>
      <xdr:row>3</xdr:row>
      <xdr:rowOff>295777</xdr:rowOff>
    </xdr:from>
    <xdr:to>
      <xdr:col>1</xdr:col>
      <xdr:colOff>438955</xdr:colOff>
      <xdr:row>5</xdr:row>
      <xdr:rowOff>9686</xdr:rowOff>
    </xdr:to>
    <xdr:sp macro="" textlink="">
      <xdr:nvSpPr>
        <xdr:cNvPr id="17" name="Rectangle 16">
          <a:hlinkClick xmlns:r="http://schemas.openxmlformats.org/officeDocument/2006/relationships" r:id="rId11"/>
        </xdr:cNvPr>
        <xdr:cNvSpPr/>
      </xdr:nvSpPr>
      <xdr:spPr>
        <a:xfrm>
          <a:off x="0" y="1124452"/>
          <a:ext cx="1124755" cy="323509"/>
        </a:xfrm>
        <a:prstGeom prst="rect">
          <a:avLst/>
        </a:prstGeom>
        <a:noFill/>
        <a:ln w="12700">
          <a:noFill/>
        </a:ln>
        <a:effectLst>
          <a:softEdge rad="12700"/>
        </a:effectLst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พลังงาน</a:t>
          </a:r>
        </a:p>
      </xdr:txBody>
    </xdr:sp>
    <xdr:clientData/>
  </xdr:twoCellAnchor>
  <xdr:twoCellAnchor>
    <xdr:from>
      <xdr:col>2</xdr:col>
      <xdr:colOff>173934</xdr:colOff>
      <xdr:row>0</xdr:row>
      <xdr:rowOff>172341</xdr:rowOff>
    </xdr:from>
    <xdr:to>
      <xdr:col>5</xdr:col>
      <xdr:colOff>430696</xdr:colOff>
      <xdr:row>2</xdr:row>
      <xdr:rowOff>188907</xdr:rowOff>
    </xdr:to>
    <xdr:sp macro="" textlink="">
      <xdr:nvSpPr>
        <xdr:cNvPr id="18" name="TextBox 17"/>
        <xdr:cNvSpPr txBox="1"/>
      </xdr:nvSpPr>
      <xdr:spPr>
        <a:xfrm>
          <a:off x="2278959" y="172341"/>
          <a:ext cx="8000587" cy="569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รายงานข้อมูลก๊าซเรือนกระจกสำหรับองค์กรปกครองส่วนท้องถิ่น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2:E23" totalsRowShown="0" headerRowDxfId="104" dataDxfId="103">
  <autoFilter ref="A12:E23"/>
  <tableColumns count="5">
    <tableColumn id="1" name="FuelType" dataDxfId="102"/>
    <tableColumn id="2" name="ชนิดของเชื้อเพลิง" dataDxfId="101"/>
    <tableColumn id="3" name="Unit" dataDxfId="100"/>
    <tableColumn id="4" name="หน่วย" dataDxfId="99"/>
    <tableColumn id="5" name="ค่าแฟคเตอร์ (kg CO2eq/หน่วย)" dataDxfId="98"/>
  </tableColumns>
  <tableStyleInfo name="TableStyleMedium13" showFirstColumn="0" showLastColumn="0" showRowStripes="1" showColumnStripes="0"/>
</table>
</file>

<file path=xl/tables/table10.xml><?xml version="1.0" encoding="utf-8"?>
<table xmlns="http://schemas.openxmlformats.org/spreadsheetml/2006/main" id="10" name="Table611" displayName="Table611" ref="A91:J108" totalsRowShown="0" headerRowDxfId="11" dataDxfId="10">
  <autoFilter ref="A91:J108"/>
  <tableColumns count="10">
    <tableColumn id="1" name="ประเภทปศุสัตว์" dataDxfId="9"/>
    <tableColumn id="2" name="Enteric" dataDxfId="8"/>
    <tableColumn id="3" name="Manure" dataDxfId="7"/>
    <tableColumn id="4" name="บ่อไร้ออกซิเจน" dataDxfId="6"/>
    <tableColumn id="5" name="ระบบที่เป็นของเหลว" dataDxfId="5"/>
    <tableColumn id="6" name="ผึ่งตากรายวัน" dataDxfId="4"/>
    <tableColumn id="7" name="การเก็บในที่แห้ง" dataDxfId="3"/>
    <tableColumn id="8" name="ทุ่งหญ้าเลี้ยงสัตว์ / คอก" dataDxfId="2"/>
    <tableColumn id="9" name="บ่อเก็บใต้คอก" dataDxfId="1"/>
    <tableColumn id="10" name="การเผาเป็นเชื้อเพลิง" dataDxfId="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26:E31" totalsRowShown="0" headerRowDxfId="97" dataDxfId="96">
  <autoFilter ref="A26:E31"/>
  <tableColumns count="5">
    <tableColumn id="1" name="FuelType" dataDxfId="95"/>
    <tableColumn id="2" name="ชนิดของเชื้อเพลิง" dataDxfId="94"/>
    <tableColumn id="3" name="Unit" dataDxfId="93"/>
    <tableColumn id="4" name="หน่วย" dataDxfId="92"/>
    <tableColumn id="5" name="ค่าแฟคเตอร์ (kg CO2eq/หน่วย)" dataDxfId="91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34:E35" totalsRowShown="0" headerRowDxfId="90" dataDxfId="88" headerRowBorderDxfId="89">
  <autoFilter ref="A34:E35"/>
  <tableColumns count="5">
    <tableColumn id="1" name="FuelType" dataDxfId="87"/>
    <tableColumn id="2" name="ชนิดของเชื้อเพลิง" dataDxfId="86"/>
    <tableColumn id="3" name="Unit" dataDxfId="85"/>
    <tableColumn id="4" name="หน่วย" dataDxfId="84"/>
    <tableColumn id="5" name="ค่าแฟคเตอร์ (kg CO2eq/หน่วย)" dataDxfId="83">
      <calculatedColumnFormula>(74100*0.000001*36.42*1)+(4.15*0.000001*36.42*25)+(28.6*0.000001*36.42*298)</calculatedColumnFormula>
    </tableColumn>
  </tableColumns>
  <tableStyleInfo name="TableStyleMedium13" showFirstColumn="0" showLastColumn="0" showRowStripes="1" showColumnStripes="0"/>
</table>
</file>

<file path=xl/tables/table4.xml><?xml version="1.0" encoding="utf-8"?>
<table xmlns="http://schemas.openxmlformats.org/spreadsheetml/2006/main" id="5" name="Table46" displayName="Table46" ref="A8:E9" totalsRowShown="0" headerRowDxfId="82" dataDxfId="80" headerRowBorderDxfId="81">
  <autoFilter ref="A8:E9"/>
  <tableColumns count="5">
    <tableColumn id="1" name="EnergyType" dataDxfId="79"/>
    <tableColumn id="2" name="ชนิดของพลังงาน" dataDxfId="78"/>
    <tableColumn id="3" name="Unit" dataDxfId="77"/>
    <tableColumn id="4" name="หน่วย" dataDxfId="76"/>
    <tableColumn id="5" name="ค่าแฟคเตอร์ (kg CO2eq/หน่วย)" dataDxfId="75"/>
  </tableColumns>
  <tableStyleInfo name="TableStyleMedium13" showFirstColumn="0" showLastColumn="0" showRowStripes="1" showColumnStripes="0"/>
</table>
</file>

<file path=xl/tables/table5.xml><?xml version="1.0" encoding="utf-8"?>
<table xmlns="http://schemas.openxmlformats.org/spreadsheetml/2006/main" id="1" name="Table32" displayName="Table32" ref="A38:E45" totalsRowShown="0" headerRowDxfId="74" dataDxfId="73">
  <autoFilter ref="A38:E45"/>
  <tableColumns count="5">
    <tableColumn id="1" name="FuelType" dataDxfId="72"/>
    <tableColumn id="2" name="ชนิดของเชื้อเพลิง" dataDxfId="71"/>
    <tableColumn id="3" name="Unit" dataDxfId="70"/>
    <tableColumn id="4" name="หน่วย" dataDxfId="69"/>
    <tableColumn id="5" name="ค่าแฟคเตอร์ (kg CO2eq/หน่วย)" dataDxfId="68"/>
  </tableColumns>
  <tableStyleInfo name="TableStyleMedium13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8:C25" totalsRowShown="0" headerRowDxfId="37" dataDxfId="36">
  <autoFilter ref="A8:C25"/>
  <tableColumns count="3">
    <tableColumn id="1" name="ประเภทปศุสัตว์" dataDxfId="35"/>
    <tableColumn id="2" name="Enteric" dataDxfId="34"/>
    <tableColumn id="3" name="Manure" dataDxfId="33"/>
  </tableColumns>
  <tableStyleInfo name="TableStyleMedium13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28:B45" totalsRowShown="0" headerRowDxfId="32" headerRowBorderDxfId="31" tableBorderDxfId="30" totalsRowBorderDxfId="29">
  <autoFilter ref="A28:B45"/>
  <tableColumns count="2">
    <tableColumn id="1" name="ประเภทปศุสัตว์" dataDxfId="28"/>
    <tableColumn id="2" name="Enteric" dataDxfId="27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8" name="Table69" displayName="Table69" ref="A48:H65" totalsRowShown="0" headerRowDxfId="26" dataDxfId="25">
  <autoFilter ref="A48:H65"/>
  <tableColumns count="8">
    <tableColumn id="1" name="ประเภทปศุสัตว์" dataDxfId="24"/>
    <tableColumn id="4" name="บ่อไร้ออกซิเจน" dataDxfId="23"/>
    <tableColumn id="5" name="ระบบที่เป็นของเหลว" dataDxfId="22"/>
    <tableColumn id="6" name="ผึ่งตากรายวัน" dataDxfId="21"/>
    <tableColumn id="7" name="การเก็บในที่แห้ง" dataDxfId="20"/>
    <tableColumn id="8" name="ทุ่งหญ้าเลี้ยงสัตว์ / คอก" dataDxfId="19"/>
    <tableColumn id="9" name="บ่อเก็บใต้คอก" dataDxfId="18"/>
    <tableColumn id="10" name="การเผาเป็นเชื้อเพลิง" dataDxfId="17"/>
  </tableColumns>
  <tableStyleInfo name="TableStyleMedium13" showFirstColumn="0" showLastColumn="0" showRowStripes="1" showColumnStripes="0"/>
</table>
</file>

<file path=xl/tables/table9.xml><?xml version="1.0" encoding="utf-8"?>
<table xmlns="http://schemas.openxmlformats.org/spreadsheetml/2006/main" id="12" name="Table12" displayName="Table12" ref="A68:C75" totalsRowShown="0" headerRowDxfId="16" dataDxfId="15">
  <autoFilter ref="A68:C75"/>
  <tableColumns count="3">
    <tableColumn id="1" name="Manure Management System" dataDxfId="14"/>
    <tableColumn id="2" name="ระบบจัดการมูลสัตว์" dataDxfId="13"/>
    <tableColumn id="3" name="ค่าการปล่อยก๊าซเรือนกระจก" dataDxfId="12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8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drawing" Target="../drawings/drawing19.xml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9"/>
  <sheetViews>
    <sheetView workbookViewId="0">
      <selection activeCell="M9" sqref="M9"/>
    </sheetView>
  </sheetViews>
  <sheetFormatPr defaultRowHeight="30.75" x14ac:dyDescent="0.7"/>
  <cols>
    <col min="1" max="16384" width="9" style="8"/>
  </cols>
  <sheetData>
    <row r="9" spans="13:13" x14ac:dyDescent="0.7">
      <c r="M9" s="8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0" zoomScale="115" zoomScaleNormal="115" workbookViewId="0">
      <selection activeCell="C15" sqref="C15:C24"/>
    </sheetView>
  </sheetViews>
  <sheetFormatPr defaultRowHeight="21.75" x14ac:dyDescent="0.5"/>
  <cols>
    <col min="1" max="1" width="9" style="1" customWidth="1"/>
    <col min="2" max="2" width="18.625" style="1" customWidth="1"/>
    <col min="3" max="3" width="25.625" style="1" bestFit="1" customWidth="1"/>
    <col min="4" max="4" width="29.375" style="1" bestFit="1" customWidth="1"/>
    <col min="5" max="5" width="10.875" style="1" bestFit="1" customWidth="1"/>
    <col min="6" max="6" width="16.25" style="1" bestFit="1" customWidth="1"/>
    <col min="7" max="7" width="9.5" style="1" bestFit="1" customWidth="1"/>
    <col min="8" max="8" width="13.875" style="1" bestFit="1" customWidth="1"/>
    <col min="9" max="16384" width="9" style="1"/>
  </cols>
  <sheetData>
    <row r="1" spans="1:8" x14ac:dyDescent="0.5">
      <c r="A1" s="4"/>
      <c r="B1" s="4"/>
      <c r="C1" s="4"/>
      <c r="D1" s="4"/>
      <c r="E1" s="4"/>
      <c r="F1" s="4"/>
      <c r="G1" s="4"/>
      <c r="H1" s="4"/>
    </row>
    <row r="2" spans="1:8" x14ac:dyDescent="0.5">
      <c r="A2" s="4"/>
      <c r="B2" s="4"/>
      <c r="C2" s="4"/>
      <c r="D2" s="4"/>
      <c r="E2" s="4"/>
      <c r="F2" s="4"/>
      <c r="G2" s="4"/>
      <c r="H2" s="4"/>
    </row>
    <row r="3" spans="1:8" x14ac:dyDescent="0.5">
      <c r="A3" s="4"/>
      <c r="B3" s="4"/>
      <c r="C3" s="4"/>
      <c r="D3" s="4"/>
      <c r="E3" s="4"/>
      <c r="F3" s="4"/>
      <c r="G3" s="4"/>
      <c r="H3" s="4"/>
    </row>
    <row r="4" spans="1:8" ht="24" customHeight="1" x14ac:dyDescent="0.5">
      <c r="A4" s="3"/>
      <c r="B4" s="3"/>
      <c r="C4" s="3"/>
      <c r="D4" s="3"/>
      <c r="E4" s="3"/>
      <c r="F4" s="3"/>
      <c r="G4" s="3"/>
      <c r="H4" s="3"/>
    </row>
    <row r="5" spans="1:8" ht="24" customHeight="1" x14ac:dyDescent="0.5">
      <c r="A5" s="9"/>
      <c r="B5" s="9"/>
      <c r="C5" s="9"/>
      <c r="D5" s="9"/>
      <c r="E5" s="9"/>
      <c r="F5" s="9"/>
      <c r="G5" s="9"/>
      <c r="H5" s="9"/>
    </row>
    <row r="6" spans="1:8" ht="24" customHeight="1" x14ac:dyDescent="0.5">
      <c r="A6" s="45"/>
      <c r="B6" s="45"/>
      <c r="C6" s="45"/>
      <c r="D6" s="45"/>
      <c r="E6" s="45"/>
      <c r="F6" s="45"/>
      <c r="G6" s="45"/>
      <c r="H6" s="45"/>
    </row>
    <row r="7" spans="1:8" x14ac:dyDescent="0.5">
      <c r="A7" s="2"/>
      <c r="B7" s="2"/>
      <c r="C7" s="2"/>
      <c r="D7" s="2"/>
      <c r="E7" s="2"/>
      <c r="F7" s="2"/>
      <c r="G7" s="2"/>
      <c r="H7" s="2"/>
    </row>
    <row r="8" spans="1:8" ht="31.5" thickBot="1" x14ac:dyDescent="0.75">
      <c r="A8" s="2"/>
      <c r="B8" s="54" t="s">
        <v>170</v>
      </c>
      <c r="C8" s="55"/>
      <c r="D8" s="55"/>
      <c r="E8" s="55"/>
      <c r="F8" s="55"/>
      <c r="G8" s="78"/>
      <c r="H8" s="78"/>
    </row>
    <row r="9" spans="1:8" ht="6.95" customHeight="1" x14ac:dyDescent="0.5">
      <c r="A9" s="2"/>
      <c r="B9" s="2"/>
      <c r="C9" s="2"/>
      <c r="D9" s="2"/>
      <c r="E9" s="2"/>
      <c r="F9" s="2"/>
      <c r="G9" s="2"/>
      <c r="H9" s="2"/>
    </row>
    <row r="10" spans="1:8" ht="25.5" x14ac:dyDescent="0.6">
      <c r="A10" s="2"/>
      <c r="B10" s="80" t="s">
        <v>205</v>
      </c>
      <c r="C10" s="104" t="s">
        <v>208</v>
      </c>
      <c r="D10" s="97" t="s">
        <v>182</v>
      </c>
      <c r="E10" s="2"/>
      <c r="F10" s="2"/>
      <c r="G10" s="2"/>
      <c r="H10" s="2"/>
    </row>
    <row r="11" spans="1:8" ht="24" x14ac:dyDescent="0.55000000000000004">
      <c r="A11" s="2"/>
      <c r="B11" s="100">
        <v>2543</v>
      </c>
      <c r="C11" s="105"/>
      <c r="D11" s="99"/>
      <c r="E11" s="2"/>
      <c r="F11" s="2"/>
      <c r="G11" s="2"/>
      <c r="H11" s="2"/>
    </row>
    <row r="12" spans="1:8" ht="24" x14ac:dyDescent="0.55000000000000004">
      <c r="A12" s="2"/>
      <c r="B12" s="101">
        <v>2544</v>
      </c>
      <c r="C12" s="106"/>
      <c r="D12" s="99">
        <f>SWDs!AD5*1000000</f>
        <v>0</v>
      </c>
      <c r="E12" s="2"/>
      <c r="F12" s="2"/>
      <c r="G12" s="2"/>
      <c r="H12" s="2"/>
    </row>
    <row r="13" spans="1:8" ht="24" x14ac:dyDescent="0.55000000000000004">
      <c r="A13" s="2"/>
      <c r="B13" s="101">
        <v>2545</v>
      </c>
      <c r="C13" s="106"/>
      <c r="D13" s="99">
        <f>SWDs!AD6*1000000</f>
        <v>0</v>
      </c>
      <c r="E13" s="2"/>
      <c r="F13" s="2"/>
      <c r="G13" s="2"/>
      <c r="H13" s="2"/>
    </row>
    <row r="14" spans="1:8" ht="24" x14ac:dyDescent="0.55000000000000004">
      <c r="A14" s="2"/>
      <c r="B14" s="101">
        <v>2546</v>
      </c>
      <c r="C14" s="106"/>
      <c r="D14" s="99">
        <f>SWDs!AD7*1000000</f>
        <v>0</v>
      </c>
      <c r="E14" s="2"/>
      <c r="F14" s="2"/>
      <c r="G14" s="2"/>
      <c r="H14" s="2"/>
    </row>
    <row r="15" spans="1:8" ht="24" x14ac:dyDescent="0.55000000000000004">
      <c r="A15" s="2"/>
      <c r="B15" s="101">
        <v>2547</v>
      </c>
      <c r="C15" s="106"/>
      <c r="D15" s="99">
        <f>SWDs!AD8*1000000</f>
        <v>0</v>
      </c>
      <c r="E15" s="2"/>
      <c r="F15" s="2"/>
      <c r="G15" s="2"/>
      <c r="H15" s="2"/>
    </row>
    <row r="16" spans="1:8" ht="24" x14ac:dyDescent="0.55000000000000004">
      <c r="A16" s="2"/>
      <c r="B16" s="101">
        <v>2548</v>
      </c>
      <c r="C16" s="168"/>
      <c r="D16" s="99">
        <f>SWDs!AD9*1000000</f>
        <v>0</v>
      </c>
      <c r="E16" s="2"/>
      <c r="F16" s="2"/>
      <c r="G16" s="2"/>
      <c r="H16" s="2"/>
    </row>
    <row r="17" spans="1:8" ht="24" x14ac:dyDescent="0.55000000000000004">
      <c r="A17" s="2"/>
      <c r="B17" s="101">
        <v>2549</v>
      </c>
      <c r="C17" s="168"/>
      <c r="D17" s="99">
        <f>SWDs!AD10*1000000</f>
        <v>0</v>
      </c>
      <c r="E17" s="2"/>
      <c r="F17" s="2"/>
      <c r="G17" s="2"/>
      <c r="H17" s="2"/>
    </row>
    <row r="18" spans="1:8" ht="24" x14ac:dyDescent="0.55000000000000004">
      <c r="A18" s="2"/>
      <c r="B18" s="101">
        <v>2550</v>
      </c>
      <c r="C18" s="168"/>
      <c r="D18" s="99">
        <f>SWDs!AD11*1000000</f>
        <v>0</v>
      </c>
      <c r="E18" s="2"/>
      <c r="F18" s="2"/>
      <c r="G18" s="2"/>
      <c r="H18" s="2"/>
    </row>
    <row r="19" spans="1:8" ht="24" x14ac:dyDescent="0.55000000000000004">
      <c r="A19" s="2"/>
      <c r="B19" s="101">
        <v>2551</v>
      </c>
      <c r="C19" s="168"/>
      <c r="D19" s="99">
        <f>SWDs!AD12*1000000</f>
        <v>0</v>
      </c>
      <c r="E19" s="2"/>
      <c r="F19" s="2"/>
      <c r="G19" s="2"/>
      <c r="H19" s="2"/>
    </row>
    <row r="20" spans="1:8" ht="24" x14ac:dyDescent="0.55000000000000004">
      <c r="A20" s="2"/>
      <c r="B20" s="101">
        <v>2552</v>
      </c>
      <c r="C20" s="168"/>
      <c r="D20" s="99">
        <f>SWDs!AD13*1000000</f>
        <v>0</v>
      </c>
      <c r="E20" s="2"/>
      <c r="F20" s="2"/>
      <c r="G20" s="2"/>
      <c r="H20" s="2"/>
    </row>
    <row r="21" spans="1:8" ht="24" x14ac:dyDescent="0.55000000000000004">
      <c r="A21" s="2"/>
      <c r="B21" s="101">
        <v>2553</v>
      </c>
      <c r="C21" s="168"/>
      <c r="D21" s="99">
        <f>SWDs!AD14*1000000</f>
        <v>0</v>
      </c>
      <c r="E21" s="2"/>
      <c r="F21" s="2"/>
      <c r="G21" s="2"/>
      <c r="H21" s="2"/>
    </row>
    <row r="22" spans="1:8" ht="24" x14ac:dyDescent="0.55000000000000004">
      <c r="A22" s="2"/>
      <c r="B22" s="101">
        <v>2554</v>
      </c>
      <c r="C22" s="168"/>
      <c r="D22" s="99">
        <f>SWDs!AD15*1000000</f>
        <v>0</v>
      </c>
      <c r="E22" s="2"/>
      <c r="F22" s="2"/>
      <c r="G22" s="2"/>
      <c r="H22" s="2"/>
    </row>
    <row r="23" spans="1:8" ht="24" x14ac:dyDescent="0.55000000000000004">
      <c r="A23" s="2"/>
      <c r="B23" s="101">
        <v>2555</v>
      </c>
      <c r="C23" s="168"/>
      <c r="D23" s="99">
        <f>SWDs!AD16*1000000</f>
        <v>0</v>
      </c>
      <c r="E23" s="2"/>
      <c r="F23" s="2"/>
      <c r="G23" s="2"/>
      <c r="H23" s="2"/>
    </row>
    <row r="24" spans="1:8" ht="24" x14ac:dyDescent="0.55000000000000004">
      <c r="A24" s="2"/>
      <c r="B24" s="101">
        <v>2556</v>
      </c>
      <c r="C24" s="168"/>
      <c r="D24" s="99">
        <f>SWDs!AD17*1000000</f>
        <v>0</v>
      </c>
      <c r="E24" s="2"/>
      <c r="F24" s="2"/>
      <c r="G24" s="2"/>
      <c r="H24" s="2"/>
    </row>
    <row r="25" spans="1:8" ht="24" x14ac:dyDescent="0.55000000000000004">
      <c r="A25" s="2"/>
      <c r="B25" s="101">
        <v>2557</v>
      </c>
      <c r="C25" s="106"/>
      <c r="D25" s="99">
        <f>SWDs!AD18*1000000</f>
        <v>0</v>
      </c>
      <c r="E25" s="2"/>
      <c r="F25" s="2"/>
      <c r="G25" s="2"/>
      <c r="H25" s="2"/>
    </row>
    <row r="26" spans="1:8" ht="24" x14ac:dyDescent="0.55000000000000004">
      <c r="A26" s="2"/>
      <c r="B26" s="101">
        <v>2558</v>
      </c>
      <c r="C26" s="106"/>
      <c r="D26" s="99"/>
      <c r="E26" s="2"/>
      <c r="F26" s="2"/>
      <c r="G26" s="2"/>
      <c r="H26" s="2"/>
    </row>
    <row r="27" spans="1:8" ht="24" x14ac:dyDescent="0.55000000000000004">
      <c r="A27" s="2"/>
      <c r="B27" s="101">
        <v>2559</v>
      </c>
      <c r="C27" s="106"/>
      <c r="D27" s="99"/>
      <c r="E27" s="2"/>
      <c r="F27" s="2"/>
      <c r="G27" s="2"/>
      <c r="H27" s="2"/>
    </row>
    <row r="28" spans="1:8" ht="24" x14ac:dyDescent="0.55000000000000004">
      <c r="A28" s="2"/>
      <c r="B28" s="101">
        <v>2560</v>
      </c>
      <c r="C28" s="106"/>
      <c r="D28" s="99"/>
      <c r="E28" s="2"/>
      <c r="F28" s="2"/>
      <c r="G28" s="2"/>
      <c r="H28" s="2"/>
    </row>
    <row r="29" spans="1:8" x14ac:dyDescent="0.5">
      <c r="A29" s="2"/>
      <c r="B29" s="2"/>
      <c r="C29" s="2"/>
      <c r="D29" s="2"/>
      <c r="E29" s="2"/>
      <c r="F29" s="2"/>
      <c r="G29" s="2"/>
      <c r="H29" s="2"/>
    </row>
    <row r="30" spans="1:8" x14ac:dyDescent="0.5">
      <c r="A30" s="2"/>
      <c r="B30" s="2"/>
      <c r="C30" s="2"/>
      <c r="D30" s="2"/>
      <c r="E30" s="2"/>
      <c r="F30" s="2"/>
      <c r="G30" s="2"/>
      <c r="H30" s="2"/>
    </row>
    <row r="31" spans="1:8" ht="31.5" thickBot="1" x14ac:dyDescent="0.75">
      <c r="A31" s="2"/>
      <c r="B31" s="54" t="s">
        <v>211</v>
      </c>
      <c r="C31" s="55"/>
      <c r="D31" s="55"/>
      <c r="E31" s="55"/>
      <c r="F31" s="55"/>
      <c r="G31" s="2"/>
      <c r="H31" s="2"/>
    </row>
    <row r="32" spans="1:8" ht="6.95" customHeight="1" x14ac:dyDescent="0.5">
      <c r="A32" s="2"/>
      <c r="B32" s="2"/>
      <c r="C32" s="2"/>
      <c r="D32" s="2"/>
      <c r="E32" s="2"/>
      <c r="F32" s="2"/>
      <c r="G32" s="2"/>
      <c r="H32" s="2"/>
    </row>
    <row r="33" spans="1:8" ht="24" x14ac:dyDescent="0.55000000000000004">
      <c r="A33" s="2"/>
      <c r="B33" s="108" t="s">
        <v>212</v>
      </c>
      <c r="C33" s="109" t="s">
        <v>213</v>
      </c>
      <c r="D33" s="2"/>
      <c r="E33" s="2"/>
      <c r="F33" s="2"/>
      <c r="G33" s="2"/>
      <c r="H33" s="2"/>
    </row>
    <row r="34" spans="1:8" ht="24" x14ac:dyDescent="0.55000000000000004">
      <c r="A34" s="2"/>
      <c r="B34" s="107" t="s">
        <v>214</v>
      </c>
      <c r="C34" s="154">
        <v>0.3</v>
      </c>
      <c r="D34" s="2"/>
      <c r="E34" s="2"/>
      <c r="F34" s="2"/>
      <c r="G34" s="2"/>
      <c r="H34" s="2"/>
    </row>
    <row r="35" spans="1:8" ht="24" x14ac:dyDescent="0.55000000000000004">
      <c r="A35" s="2"/>
      <c r="B35" s="107" t="s">
        <v>215</v>
      </c>
      <c r="C35" s="154">
        <v>0.15</v>
      </c>
      <c r="D35" s="2"/>
      <c r="E35" s="2"/>
      <c r="F35" s="2"/>
      <c r="G35" s="2"/>
      <c r="H35" s="2"/>
    </row>
    <row r="36" spans="1:8" ht="24" x14ac:dyDescent="0.55000000000000004">
      <c r="A36" s="2"/>
      <c r="B36" s="107" t="s">
        <v>216</v>
      </c>
      <c r="C36" s="185"/>
      <c r="D36" s="2"/>
      <c r="E36" s="2"/>
      <c r="F36" s="2"/>
      <c r="G36" s="2"/>
      <c r="H36" s="2"/>
    </row>
    <row r="37" spans="1:8" ht="24" x14ac:dyDescent="0.55000000000000004">
      <c r="A37" s="2"/>
      <c r="B37" s="107" t="s">
        <v>217</v>
      </c>
      <c r="C37" s="185"/>
      <c r="D37" s="2"/>
      <c r="E37" s="2"/>
      <c r="F37" s="2"/>
      <c r="G37" s="2"/>
      <c r="H37" s="2"/>
    </row>
    <row r="38" spans="1:8" ht="24" x14ac:dyDescent="0.55000000000000004">
      <c r="A38" s="2"/>
      <c r="B38" s="107" t="s">
        <v>218</v>
      </c>
      <c r="C38" s="185"/>
      <c r="D38" s="2"/>
      <c r="E38" s="2"/>
      <c r="F38" s="2"/>
      <c r="G38" s="2"/>
      <c r="H38" s="2"/>
    </row>
    <row r="39" spans="1:8" ht="24" x14ac:dyDescent="0.55000000000000004">
      <c r="A39" s="2"/>
      <c r="B39" s="107" t="s">
        <v>219</v>
      </c>
      <c r="C39" s="185"/>
      <c r="D39" s="2"/>
      <c r="E39" s="2"/>
      <c r="F39" s="2"/>
      <c r="G39" s="2"/>
      <c r="H39" s="2"/>
    </row>
    <row r="40" spans="1:8" ht="24" x14ac:dyDescent="0.55000000000000004">
      <c r="A40" s="2"/>
      <c r="B40" s="107" t="s">
        <v>220</v>
      </c>
      <c r="C40" s="154">
        <v>0.25</v>
      </c>
      <c r="D40" s="2"/>
      <c r="E40" s="2"/>
      <c r="F40" s="2"/>
      <c r="G40" s="2"/>
      <c r="H40" s="2"/>
    </row>
    <row r="41" spans="1:8" ht="24" x14ac:dyDescent="0.55000000000000004">
      <c r="A41" s="2"/>
      <c r="B41" s="107" t="s">
        <v>221</v>
      </c>
      <c r="C41" s="154">
        <v>0.3</v>
      </c>
      <c r="D41" s="2"/>
      <c r="E41" s="2"/>
      <c r="F41" s="2"/>
      <c r="G41" s="2"/>
      <c r="H41" s="2"/>
    </row>
    <row r="42" spans="1:8" ht="24" x14ac:dyDescent="0.55000000000000004">
      <c r="A42" s="2"/>
      <c r="B42" s="107" t="s">
        <v>222</v>
      </c>
      <c r="C42" s="186"/>
      <c r="D42" s="2"/>
      <c r="E42" s="2"/>
      <c r="F42" s="2"/>
      <c r="G42" s="2"/>
      <c r="H42" s="2"/>
    </row>
    <row r="43" spans="1:8" ht="24" x14ac:dyDescent="0.55000000000000004">
      <c r="A43" s="2"/>
      <c r="B43" s="107" t="s">
        <v>223</v>
      </c>
      <c r="C43" s="186"/>
      <c r="D43" s="2"/>
      <c r="E43" s="2"/>
      <c r="F43" s="2"/>
      <c r="G43" s="2"/>
      <c r="H43" s="2"/>
    </row>
    <row r="44" spans="1:8" x14ac:dyDescent="0.5">
      <c r="A44" s="2"/>
      <c r="B44" s="2"/>
      <c r="C44" s="2"/>
      <c r="D44" s="2"/>
      <c r="E44" s="2"/>
      <c r="F44" s="2"/>
      <c r="G44" s="2"/>
      <c r="H44" s="2"/>
    </row>
    <row r="45" spans="1:8" x14ac:dyDescent="0.5">
      <c r="A45" s="2"/>
      <c r="B45" s="2"/>
      <c r="C45" s="2"/>
      <c r="D45" s="2"/>
      <c r="E45" s="2"/>
      <c r="F45" s="2"/>
      <c r="G45" s="2"/>
      <c r="H45" s="2"/>
    </row>
  </sheetData>
  <sheetProtection selectLockedCells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28" zoomScale="115" zoomScaleNormal="115" workbookViewId="0">
      <selection activeCell="E12" sqref="E12"/>
    </sheetView>
  </sheetViews>
  <sheetFormatPr defaultRowHeight="21.75" x14ac:dyDescent="0.5"/>
  <cols>
    <col min="1" max="1" width="9" style="1" customWidth="1"/>
    <col min="2" max="2" width="18.625" style="1" customWidth="1"/>
    <col min="3" max="3" width="16.375" style="1" customWidth="1"/>
    <col min="4" max="4" width="13.875" style="1" customWidth="1"/>
    <col min="5" max="5" width="29" style="1" bestFit="1" customWidth="1"/>
    <col min="6" max="6" width="29.375" style="1" bestFit="1" customWidth="1"/>
    <col min="7" max="7" width="10.875" style="1" bestFit="1" customWidth="1"/>
    <col min="8" max="8" width="16.25" style="1" bestFit="1" customWidth="1"/>
    <col min="9" max="9" width="9.5" style="1" bestFit="1" customWidth="1"/>
    <col min="10" max="10" width="13.875" style="1" bestFit="1" customWidth="1"/>
    <col min="11" max="16384" width="9" style="1"/>
  </cols>
  <sheetData>
    <row r="1" spans="1:10" x14ac:dyDescent="0.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x14ac:dyDescent="0.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4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4" customHeight="1" x14ac:dyDescent="0.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24" customHeight="1" x14ac:dyDescent="0.5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0" x14ac:dyDescent="0.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31.5" thickBot="1" x14ac:dyDescent="0.75">
      <c r="A8" s="2"/>
      <c r="B8" s="54" t="s">
        <v>172</v>
      </c>
      <c r="C8" s="55"/>
      <c r="D8" s="55"/>
      <c r="E8" s="55"/>
      <c r="F8" s="55"/>
      <c r="G8" s="55"/>
      <c r="H8" s="78"/>
      <c r="I8" s="78"/>
      <c r="J8" s="78"/>
    </row>
    <row r="9" spans="1:10" ht="6.95" customHeight="1" x14ac:dyDescent="0.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4" x14ac:dyDescent="0.55000000000000004">
      <c r="A10" s="2"/>
      <c r="B10" s="199" t="s">
        <v>206</v>
      </c>
      <c r="C10" s="200"/>
      <c r="D10" s="200"/>
      <c r="E10" s="200"/>
      <c r="F10" s="200"/>
      <c r="G10" s="2"/>
      <c r="H10" s="2"/>
      <c r="I10" s="2"/>
      <c r="J10" s="2"/>
    </row>
    <row r="11" spans="1:10" ht="25.5" x14ac:dyDescent="0.6">
      <c r="A11" s="2"/>
      <c r="B11" s="93" t="s">
        <v>203</v>
      </c>
      <c r="C11" s="93" t="s">
        <v>204</v>
      </c>
      <c r="D11" s="93" t="s">
        <v>42</v>
      </c>
      <c r="E11" s="94" t="s">
        <v>119</v>
      </c>
      <c r="F11" s="95" t="s">
        <v>181</v>
      </c>
      <c r="G11" s="2"/>
      <c r="H11" s="2"/>
      <c r="I11" s="2"/>
      <c r="J11" s="2"/>
    </row>
    <row r="12" spans="1:10" ht="24" x14ac:dyDescent="0.55000000000000004">
      <c r="A12" s="2"/>
      <c r="B12" s="92" t="s">
        <v>66</v>
      </c>
      <c r="C12" s="170"/>
      <c r="D12" s="159" t="s">
        <v>50</v>
      </c>
      <c r="E12" s="187"/>
      <c r="F12" s="98">
        <f>C12*E12</f>
        <v>0</v>
      </c>
      <c r="G12" s="2"/>
      <c r="H12" s="2"/>
      <c r="I12" s="2"/>
      <c r="J12" s="2"/>
    </row>
    <row r="13" spans="1:10" ht="24" x14ac:dyDescent="0.55000000000000004">
      <c r="A13" s="2"/>
      <c r="B13" s="64"/>
      <c r="C13" s="171"/>
      <c r="D13" s="158"/>
      <c r="E13" s="165"/>
      <c r="F13" s="98">
        <f>C13*E13</f>
        <v>0</v>
      </c>
      <c r="G13" s="2"/>
      <c r="H13" s="2"/>
      <c r="I13" s="2"/>
      <c r="J13" s="2"/>
    </row>
    <row r="14" spans="1:10" ht="24" x14ac:dyDescent="0.55000000000000004">
      <c r="A14" s="2"/>
      <c r="B14" s="96"/>
      <c r="C14" s="172"/>
      <c r="D14" s="169"/>
      <c r="E14" s="188"/>
      <c r="F14" s="98">
        <f>C14*E14</f>
        <v>0</v>
      </c>
      <c r="G14" s="2"/>
      <c r="H14" s="2"/>
      <c r="I14" s="2"/>
      <c r="J14" s="2"/>
    </row>
    <row r="15" spans="1:10" ht="25.5" x14ac:dyDescent="0.6">
      <c r="A15" s="2"/>
      <c r="B15" s="80" t="s">
        <v>205</v>
      </c>
      <c r="C15" s="201" t="s">
        <v>207</v>
      </c>
      <c r="D15" s="201"/>
      <c r="E15" s="97" t="s">
        <v>182</v>
      </c>
      <c r="F15" s="2"/>
      <c r="G15" s="2"/>
      <c r="H15" s="2"/>
      <c r="I15" s="2"/>
      <c r="J15" s="2"/>
    </row>
    <row r="16" spans="1:10" ht="24" x14ac:dyDescent="0.55000000000000004">
      <c r="A16" s="2"/>
      <c r="B16" s="100">
        <v>2543</v>
      </c>
      <c r="C16" s="202"/>
      <c r="D16" s="202"/>
      <c r="E16" s="99">
        <f>(C16*1*0.6*0.4*1*(44/12))</f>
        <v>0</v>
      </c>
      <c r="F16" s="2"/>
      <c r="G16" s="2"/>
      <c r="H16" s="2"/>
      <c r="I16" s="2"/>
      <c r="J16" s="2"/>
    </row>
    <row r="17" spans="1:10" ht="24" x14ac:dyDescent="0.55000000000000004">
      <c r="A17" s="2"/>
      <c r="B17" s="101">
        <v>2544</v>
      </c>
      <c r="C17" s="197"/>
      <c r="D17" s="197"/>
      <c r="E17" s="99">
        <f t="shared" ref="E17:E33" si="0">(C17*1*0.6*0.4*1*(44/12))</f>
        <v>0</v>
      </c>
      <c r="F17" s="2"/>
      <c r="G17" s="2"/>
      <c r="H17" s="2"/>
      <c r="I17" s="2"/>
      <c r="J17" s="2"/>
    </row>
    <row r="18" spans="1:10" ht="24" x14ac:dyDescent="0.55000000000000004">
      <c r="A18" s="2"/>
      <c r="B18" s="101">
        <v>2545</v>
      </c>
      <c r="C18" s="197"/>
      <c r="D18" s="197"/>
      <c r="E18" s="99">
        <f t="shared" si="0"/>
        <v>0</v>
      </c>
      <c r="F18" s="2"/>
      <c r="G18" s="2"/>
      <c r="H18" s="2"/>
      <c r="I18" s="2"/>
      <c r="J18" s="2"/>
    </row>
    <row r="19" spans="1:10" ht="24" x14ac:dyDescent="0.55000000000000004">
      <c r="A19" s="2"/>
      <c r="B19" s="101">
        <v>2546</v>
      </c>
      <c r="C19" s="197"/>
      <c r="D19" s="197"/>
      <c r="E19" s="99">
        <f t="shared" si="0"/>
        <v>0</v>
      </c>
      <c r="F19" s="2"/>
      <c r="G19" s="2"/>
      <c r="H19" s="2"/>
      <c r="I19" s="2"/>
      <c r="J19" s="2"/>
    </row>
    <row r="20" spans="1:10" ht="24" x14ac:dyDescent="0.55000000000000004">
      <c r="A20" s="2"/>
      <c r="B20" s="101">
        <v>2547</v>
      </c>
      <c r="C20" s="197"/>
      <c r="D20" s="197"/>
      <c r="E20" s="99">
        <f t="shared" si="0"/>
        <v>0</v>
      </c>
      <c r="F20" s="2"/>
      <c r="G20" s="2"/>
      <c r="H20" s="2"/>
      <c r="I20" s="2"/>
      <c r="J20" s="2"/>
    </row>
    <row r="21" spans="1:10" ht="24" x14ac:dyDescent="0.55000000000000004">
      <c r="A21" s="2"/>
      <c r="B21" s="101">
        <v>2548</v>
      </c>
      <c r="C21" s="197"/>
      <c r="D21" s="197"/>
      <c r="E21" s="99">
        <f t="shared" si="0"/>
        <v>0</v>
      </c>
      <c r="F21" s="2"/>
      <c r="G21" s="2"/>
      <c r="H21" s="2"/>
      <c r="I21" s="2"/>
      <c r="J21" s="2"/>
    </row>
    <row r="22" spans="1:10" ht="24" x14ac:dyDescent="0.55000000000000004">
      <c r="A22" s="2"/>
      <c r="B22" s="101">
        <v>2549</v>
      </c>
      <c r="C22" s="197"/>
      <c r="D22" s="197"/>
      <c r="E22" s="99">
        <f t="shared" si="0"/>
        <v>0</v>
      </c>
      <c r="F22" s="2"/>
      <c r="G22" s="2"/>
      <c r="H22" s="2"/>
      <c r="I22" s="2"/>
      <c r="J22" s="2"/>
    </row>
    <row r="23" spans="1:10" ht="24" x14ac:dyDescent="0.55000000000000004">
      <c r="A23" s="2"/>
      <c r="B23" s="101">
        <v>2550</v>
      </c>
      <c r="C23" s="197"/>
      <c r="D23" s="197"/>
      <c r="E23" s="99">
        <f t="shared" si="0"/>
        <v>0</v>
      </c>
      <c r="F23" s="2"/>
      <c r="G23" s="2"/>
      <c r="H23" s="2"/>
      <c r="I23" s="2"/>
      <c r="J23" s="2"/>
    </row>
    <row r="24" spans="1:10" ht="24" x14ac:dyDescent="0.55000000000000004">
      <c r="A24" s="2"/>
      <c r="B24" s="101">
        <v>2551</v>
      </c>
      <c r="C24" s="197"/>
      <c r="D24" s="197"/>
      <c r="E24" s="99">
        <f t="shared" si="0"/>
        <v>0</v>
      </c>
      <c r="F24" s="2"/>
      <c r="G24" s="2"/>
      <c r="H24" s="2"/>
      <c r="I24" s="2"/>
      <c r="J24" s="2"/>
    </row>
    <row r="25" spans="1:10" ht="24" x14ac:dyDescent="0.55000000000000004">
      <c r="A25" s="2"/>
      <c r="B25" s="101">
        <v>2552</v>
      </c>
      <c r="C25" s="197"/>
      <c r="D25" s="197"/>
      <c r="E25" s="99">
        <f t="shared" si="0"/>
        <v>0</v>
      </c>
      <c r="F25" s="2"/>
      <c r="G25" s="2"/>
      <c r="H25" s="2"/>
      <c r="I25" s="2"/>
      <c r="J25" s="2"/>
    </row>
    <row r="26" spans="1:10" ht="24" x14ac:dyDescent="0.55000000000000004">
      <c r="A26" s="2"/>
      <c r="B26" s="101">
        <v>2553</v>
      </c>
      <c r="C26" s="197"/>
      <c r="D26" s="197"/>
      <c r="E26" s="99">
        <f t="shared" si="0"/>
        <v>0</v>
      </c>
      <c r="F26" s="2"/>
      <c r="G26" s="2"/>
      <c r="H26" s="2"/>
      <c r="I26" s="2"/>
      <c r="J26" s="2"/>
    </row>
    <row r="27" spans="1:10" ht="24" x14ac:dyDescent="0.55000000000000004">
      <c r="A27" s="2"/>
      <c r="B27" s="101">
        <v>2554</v>
      </c>
      <c r="C27" s="197"/>
      <c r="D27" s="197"/>
      <c r="E27" s="99">
        <f t="shared" si="0"/>
        <v>0</v>
      </c>
      <c r="F27" s="2"/>
      <c r="G27" s="2"/>
      <c r="H27" s="2"/>
      <c r="I27" s="2"/>
      <c r="J27" s="2"/>
    </row>
    <row r="28" spans="1:10" ht="24" x14ac:dyDescent="0.55000000000000004">
      <c r="A28" s="2"/>
      <c r="B28" s="101">
        <v>2555</v>
      </c>
      <c r="C28" s="197"/>
      <c r="D28" s="197"/>
      <c r="E28" s="99">
        <f t="shared" si="0"/>
        <v>0</v>
      </c>
      <c r="F28" s="2"/>
      <c r="G28" s="2"/>
      <c r="H28" s="2"/>
      <c r="I28" s="2"/>
      <c r="J28" s="2"/>
    </row>
    <row r="29" spans="1:10" ht="24" x14ac:dyDescent="0.55000000000000004">
      <c r="A29" s="2"/>
      <c r="B29" s="101">
        <v>2556</v>
      </c>
      <c r="C29" s="197"/>
      <c r="D29" s="197"/>
      <c r="E29" s="99">
        <f t="shared" si="0"/>
        <v>0</v>
      </c>
      <c r="F29" s="2"/>
      <c r="G29" s="2"/>
      <c r="H29" s="2"/>
      <c r="I29" s="2"/>
      <c r="J29" s="2"/>
    </row>
    <row r="30" spans="1:10" ht="24" x14ac:dyDescent="0.55000000000000004">
      <c r="A30" s="2"/>
      <c r="B30" s="101">
        <v>2557</v>
      </c>
      <c r="C30" s="197"/>
      <c r="D30" s="197"/>
      <c r="E30" s="99">
        <f t="shared" si="0"/>
        <v>0</v>
      </c>
      <c r="F30" s="2"/>
      <c r="G30" s="2"/>
      <c r="H30" s="2"/>
      <c r="I30" s="2"/>
      <c r="J30" s="2"/>
    </row>
    <row r="31" spans="1:10" ht="24" x14ac:dyDescent="0.55000000000000004">
      <c r="A31" s="2"/>
      <c r="B31" s="101">
        <v>2558</v>
      </c>
      <c r="C31" s="197"/>
      <c r="D31" s="197"/>
      <c r="E31" s="99">
        <f t="shared" si="0"/>
        <v>0</v>
      </c>
      <c r="F31" s="2"/>
      <c r="G31" s="2"/>
      <c r="H31" s="2"/>
      <c r="I31" s="2"/>
      <c r="J31" s="2"/>
    </row>
    <row r="32" spans="1:10" ht="24" x14ac:dyDescent="0.55000000000000004">
      <c r="A32" s="2"/>
      <c r="B32" s="101">
        <v>2559</v>
      </c>
      <c r="C32" s="197"/>
      <c r="D32" s="197"/>
      <c r="E32" s="99">
        <f t="shared" si="0"/>
        <v>0</v>
      </c>
      <c r="F32" s="2"/>
      <c r="G32" s="2"/>
      <c r="H32" s="2"/>
      <c r="I32" s="2"/>
      <c r="J32" s="2"/>
    </row>
    <row r="33" spans="1:10" ht="24" x14ac:dyDescent="0.55000000000000004">
      <c r="A33" s="2"/>
      <c r="B33" s="101">
        <v>2560</v>
      </c>
      <c r="C33" s="197"/>
      <c r="D33" s="197"/>
      <c r="E33" s="99">
        <f t="shared" si="0"/>
        <v>0</v>
      </c>
      <c r="F33" s="2"/>
      <c r="G33" s="2"/>
      <c r="H33" s="2"/>
      <c r="I33" s="2"/>
      <c r="J33" s="2"/>
    </row>
    <row r="34" spans="1:10" x14ac:dyDescent="0.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24" x14ac:dyDescent="0.55000000000000004">
      <c r="A35" s="2"/>
      <c r="B35" s="198"/>
      <c r="C35" s="198"/>
      <c r="D35" s="2"/>
      <c r="E35" s="2"/>
      <c r="F35" s="2"/>
      <c r="G35" s="2"/>
      <c r="H35" s="2"/>
      <c r="I35" s="2"/>
      <c r="J35" s="2"/>
    </row>
    <row r="36" spans="1:10" ht="24" x14ac:dyDescent="0.55000000000000004">
      <c r="A36" s="2"/>
      <c r="B36" s="198"/>
      <c r="C36" s="198"/>
      <c r="D36" s="2"/>
      <c r="E36" s="2"/>
      <c r="F36" s="2"/>
      <c r="G36" s="2"/>
      <c r="H36" s="2"/>
      <c r="I36" s="2"/>
      <c r="J36" s="2"/>
    </row>
    <row r="37" spans="1:10" x14ac:dyDescent="0.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5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sheetProtection selectLockedCells="1"/>
  <mergeCells count="22">
    <mergeCell ref="C15:D15"/>
    <mergeCell ref="C17:D17"/>
    <mergeCell ref="C18:D18"/>
    <mergeCell ref="C19:D19"/>
    <mergeCell ref="C20:D20"/>
    <mergeCell ref="C16:D16"/>
    <mergeCell ref="C21:D21"/>
    <mergeCell ref="B35:C35"/>
    <mergeCell ref="B36:C36"/>
    <mergeCell ref="B10:F10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9" zoomScale="115" zoomScaleNormal="115" workbookViewId="0">
      <selection activeCell="E24" sqref="E24"/>
    </sheetView>
  </sheetViews>
  <sheetFormatPr defaultRowHeight="21.75" x14ac:dyDescent="0.5"/>
  <cols>
    <col min="1" max="1" width="9" style="1" customWidth="1"/>
    <col min="2" max="2" width="18.625" style="1" customWidth="1"/>
    <col min="3" max="3" width="16.375" style="1" customWidth="1"/>
    <col min="4" max="4" width="16" style="1" customWidth="1"/>
    <col min="5" max="5" width="29" style="1" bestFit="1" customWidth="1"/>
    <col min="6" max="6" width="29.375" style="1" bestFit="1" customWidth="1"/>
    <col min="7" max="7" width="10.875" style="1" bestFit="1" customWidth="1"/>
    <col min="8" max="8" width="16.25" style="1" bestFit="1" customWidth="1"/>
    <col min="9" max="9" width="9.5" style="1" bestFit="1" customWidth="1"/>
    <col min="10" max="10" width="13.875" style="1" bestFit="1" customWidth="1"/>
    <col min="11" max="16384" width="9" style="1"/>
  </cols>
  <sheetData>
    <row r="1" spans="1:10" x14ac:dyDescent="0.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x14ac:dyDescent="0.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4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4" customHeight="1" x14ac:dyDescent="0.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ht="24" customHeight="1" x14ac:dyDescent="0.5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0" x14ac:dyDescent="0.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31.5" thickBot="1" x14ac:dyDescent="0.75">
      <c r="A8" s="2"/>
      <c r="B8" s="54" t="s">
        <v>173</v>
      </c>
      <c r="C8" s="55"/>
      <c r="D8" s="55"/>
      <c r="E8" s="55"/>
      <c r="F8" s="55"/>
      <c r="G8" s="55"/>
      <c r="H8" s="78"/>
      <c r="I8" s="78"/>
      <c r="J8" s="78"/>
    </row>
    <row r="9" spans="1:10" ht="6.95" customHeight="1" x14ac:dyDescent="0.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5.5" x14ac:dyDescent="0.6">
      <c r="A10" s="2"/>
      <c r="B10" s="80" t="s">
        <v>205</v>
      </c>
      <c r="C10" s="201" t="s">
        <v>209</v>
      </c>
      <c r="D10" s="201"/>
      <c r="E10" s="102" t="s">
        <v>210</v>
      </c>
      <c r="F10" s="97" t="s">
        <v>182</v>
      </c>
      <c r="G10" s="2"/>
      <c r="H10" s="2"/>
      <c r="I10" s="2"/>
      <c r="J10" s="2"/>
    </row>
    <row r="11" spans="1:10" ht="24" x14ac:dyDescent="0.55000000000000004">
      <c r="A11" s="2"/>
      <c r="B11" s="100">
        <v>2543</v>
      </c>
      <c r="C11" s="202"/>
      <c r="D11" s="202"/>
      <c r="E11" s="103"/>
      <c r="F11" s="99">
        <f>C11*(0.6*33)*(E11*0.000001)*25</f>
        <v>0</v>
      </c>
      <c r="G11" s="2"/>
      <c r="H11" s="2"/>
      <c r="I11" s="2"/>
      <c r="J11" s="2"/>
    </row>
    <row r="12" spans="1:10" ht="24" x14ac:dyDescent="0.55000000000000004">
      <c r="A12" s="2"/>
      <c r="B12" s="101">
        <v>2544</v>
      </c>
      <c r="C12" s="197"/>
      <c r="D12" s="197"/>
      <c r="E12" s="91"/>
      <c r="F12" s="99">
        <f t="shared" ref="F12:F28" si="0">C12*(0.6*33)*(E12*0.000001)*25</f>
        <v>0</v>
      </c>
      <c r="G12" s="2"/>
      <c r="H12" s="2"/>
      <c r="I12" s="2"/>
      <c r="J12" s="2"/>
    </row>
    <row r="13" spans="1:10" ht="24" x14ac:dyDescent="0.55000000000000004">
      <c r="A13" s="2"/>
      <c r="B13" s="101">
        <v>2545</v>
      </c>
      <c r="C13" s="197"/>
      <c r="D13" s="197"/>
      <c r="E13" s="91"/>
      <c r="F13" s="99">
        <f t="shared" si="0"/>
        <v>0</v>
      </c>
      <c r="G13" s="2"/>
      <c r="H13" s="2"/>
      <c r="I13" s="2"/>
      <c r="J13" s="2"/>
    </row>
    <row r="14" spans="1:10" ht="24" x14ac:dyDescent="0.55000000000000004">
      <c r="A14" s="2"/>
      <c r="B14" s="101">
        <v>2546</v>
      </c>
      <c r="C14" s="197"/>
      <c r="D14" s="197"/>
      <c r="E14" s="91"/>
      <c r="F14" s="99">
        <f t="shared" si="0"/>
        <v>0</v>
      </c>
      <c r="G14" s="2"/>
      <c r="H14" s="2"/>
      <c r="I14" s="2"/>
      <c r="J14" s="2"/>
    </row>
    <row r="15" spans="1:10" ht="24" x14ac:dyDescent="0.55000000000000004">
      <c r="A15" s="2"/>
      <c r="B15" s="101">
        <v>2547</v>
      </c>
      <c r="C15" s="197"/>
      <c r="D15" s="197"/>
      <c r="E15" s="91"/>
      <c r="F15" s="99">
        <f t="shared" si="0"/>
        <v>0</v>
      </c>
      <c r="G15" s="2"/>
      <c r="H15" s="2"/>
      <c r="I15" s="2"/>
      <c r="J15" s="2"/>
    </row>
    <row r="16" spans="1:10" ht="24" x14ac:dyDescent="0.55000000000000004">
      <c r="A16" s="2"/>
      <c r="B16" s="101">
        <v>2548</v>
      </c>
      <c r="C16" s="197"/>
      <c r="D16" s="197"/>
      <c r="E16" s="91"/>
      <c r="F16" s="99">
        <f t="shared" si="0"/>
        <v>0</v>
      </c>
      <c r="G16" s="2"/>
      <c r="H16" s="2"/>
      <c r="I16" s="2"/>
      <c r="J16" s="2"/>
    </row>
    <row r="17" spans="1:10" ht="24" x14ac:dyDescent="0.55000000000000004">
      <c r="A17" s="2"/>
      <c r="B17" s="101">
        <v>2549</v>
      </c>
      <c r="C17" s="197"/>
      <c r="D17" s="197"/>
      <c r="E17" s="91"/>
      <c r="F17" s="99">
        <f t="shared" si="0"/>
        <v>0</v>
      </c>
      <c r="G17" s="2"/>
      <c r="H17" s="2"/>
      <c r="I17" s="2"/>
      <c r="J17" s="2"/>
    </row>
    <row r="18" spans="1:10" ht="24" x14ac:dyDescent="0.55000000000000004">
      <c r="A18" s="2"/>
      <c r="B18" s="101">
        <v>2550</v>
      </c>
      <c r="C18" s="197"/>
      <c r="D18" s="197"/>
      <c r="E18" s="91"/>
      <c r="F18" s="99">
        <f t="shared" si="0"/>
        <v>0</v>
      </c>
      <c r="G18" s="2"/>
      <c r="H18" s="2"/>
      <c r="I18" s="2"/>
      <c r="J18" s="2"/>
    </row>
    <row r="19" spans="1:10" ht="24" x14ac:dyDescent="0.55000000000000004">
      <c r="A19" s="2"/>
      <c r="B19" s="101">
        <v>2551</v>
      </c>
      <c r="C19" s="197"/>
      <c r="D19" s="197"/>
      <c r="E19" s="91"/>
      <c r="F19" s="99">
        <f t="shared" si="0"/>
        <v>0</v>
      </c>
      <c r="G19" s="2"/>
      <c r="H19" s="2"/>
      <c r="I19" s="2"/>
      <c r="J19" s="2"/>
    </row>
    <row r="20" spans="1:10" ht="24" x14ac:dyDescent="0.55000000000000004">
      <c r="A20" s="2"/>
      <c r="B20" s="101">
        <v>2552</v>
      </c>
      <c r="C20" s="197"/>
      <c r="D20" s="197"/>
      <c r="E20" s="91"/>
      <c r="F20" s="99">
        <f t="shared" si="0"/>
        <v>0</v>
      </c>
      <c r="G20" s="2"/>
      <c r="H20" s="2"/>
      <c r="I20" s="2"/>
      <c r="J20" s="2"/>
    </row>
    <row r="21" spans="1:10" ht="24" x14ac:dyDescent="0.55000000000000004">
      <c r="A21" s="2"/>
      <c r="B21" s="101">
        <v>2553</v>
      </c>
      <c r="C21" s="197"/>
      <c r="D21" s="197"/>
      <c r="E21" s="91"/>
      <c r="F21" s="99">
        <f t="shared" si="0"/>
        <v>0</v>
      </c>
      <c r="G21" s="2"/>
      <c r="H21" s="2"/>
      <c r="I21" s="2"/>
      <c r="J21" s="2"/>
    </row>
    <row r="22" spans="1:10" ht="24" x14ac:dyDescent="0.55000000000000004">
      <c r="A22" s="2"/>
      <c r="B22" s="101">
        <v>2554</v>
      </c>
      <c r="C22" s="197"/>
      <c r="D22" s="197"/>
      <c r="E22" s="91"/>
      <c r="F22" s="99">
        <f t="shared" si="0"/>
        <v>0</v>
      </c>
      <c r="G22" s="2"/>
      <c r="H22" s="2"/>
      <c r="I22" s="2"/>
      <c r="J22" s="2"/>
    </row>
    <row r="23" spans="1:10" ht="24" x14ac:dyDescent="0.55000000000000004">
      <c r="A23" s="2"/>
      <c r="B23" s="101">
        <v>2555</v>
      </c>
      <c r="C23" s="197"/>
      <c r="D23" s="197"/>
      <c r="E23" s="91"/>
      <c r="F23" s="99">
        <f t="shared" si="0"/>
        <v>0</v>
      </c>
      <c r="G23" s="2"/>
      <c r="H23" s="2"/>
      <c r="I23" s="2"/>
      <c r="J23" s="2"/>
    </row>
    <row r="24" spans="1:10" ht="24" x14ac:dyDescent="0.55000000000000004">
      <c r="A24" s="2"/>
      <c r="B24" s="101">
        <v>2556</v>
      </c>
      <c r="C24" s="197"/>
      <c r="D24" s="197"/>
      <c r="E24" s="91"/>
      <c r="F24" s="99">
        <f t="shared" si="0"/>
        <v>0</v>
      </c>
      <c r="G24" s="2"/>
      <c r="H24" s="2"/>
      <c r="I24" s="2"/>
      <c r="J24" s="2"/>
    </row>
    <row r="25" spans="1:10" ht="24" x14ac:dyDescent="0.55000000000000004">
      <c r="A25" s="2"/>
      <c r="B25" s="101">
        <v>2557</v>
      </c>
      <c r="C25" s="197"/>
      <c r="D25" s="197"/>
      <c r="E25" s="91"/>
      <c r="F25" s="99">
        <f t="shared" si="0"/>
        <v>0</v>
      </c>
      <c r="G25" s="2"/>
      <c r="H25" s="2"/>
      <c r="I25" s="2"/>
      <c r="J25" s="2"/>
    </row>
    <row r="26" spans="1:10" ht="24" x14ac:dyDescent="0.55000000000000004">
      <c r="A26" s="2"/>
      <c r="B26" s="101">
        <v>2558</v>
      </c>
      <c r="C26" s="197"/>
      <c r="D26" s="197"/>
      <c r="E26" s="91"/>
      <c r="F26" s="99">
        <f t="shared" si="0"/>
        <v>0</v>
      </c>
      <c r="G26" s="2"/>
      <c r="H26" s="2"/>
      <c r="I26" s="2"/>
      <c r="J26" s="2"/>
    </row>
    <row r="27" spans="1:10" ht="24" x14ac:dyDescent="0.55000000000000004">
      <c r="A27" s="2"/>
      <c r="B27" s="101">
        <v>2559</v>
      </c>
      <c r="C27" s="197"/>
      <c r="D27" s="197"/>
      <c r="E27" s="91"/>
      <c r="F27" s="99">
        <f t="shared" si="0"/>
        <v>0</v>
      </c>
      <c r="G27" s="2"/>
      <c r="H27" s="2"/>
      <c r="I27" s="2"/>
      <c r="J27" s="2"/>
    </row>
    <row r="28" spans="1:10" ht="24" x14ac:dyDescent="0.55000000000000004">
      <c r="A28" s="2"/>
      <c r="B28" s="101">
        <v>2560</v>
      </c>
      <c r="C28" s="197"/>
      <c r="D28" s="197"/>
      <c r="E28" s="91"/>
      <c r="F28" s="99">
        <f t="shared" si="0"/>
        <v>0</v>
      </c>
      <c r="G28" s="2"/>
      <c r="H28" s="2"/>
      <c r="I28" s="2"/>
      <c r="J28" s="2"/>
    </row>
    <row r="29" spans="1:10" x14ac:dyDescent="0.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24" x14ac:dyDescent="0.55000000000000004">
      <c r="A30" s="2"/>
      <c r="B30" s="198"/>
      <c r="C30" s="198"/>
      <c r="D30" s="2"/>
      <c r="E30" s="2"/>
      <c r="F30" s="2"/>
      <c r="G30" s="2"/>
      <c r="H30" s="2"/>
      <c r="I30" s="2"/>
      <c r="J30" s="2"/>
    </row>
    <row r="31" spans="1:10" ht="24" x14ac:dyDescent="0.55000000000000004">
      <c r="A31" s="2"/>
      <c r="B31" s="198"/>
      <c r="C31" s="198"/>
      <c r="D31" s="2"/>
      <c r="E31" s="2"/>
      <c r="F31" s="2"/>
      <c r="G31" s="2"/>
      <c r="H31" s="2"/>
      <c r="I31" s="2"/>
      <c r="J31" s="2"/>
    </row>
    <row r="32" spans="1:10" x14ac:dyDescent="0.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5">
      <c r="A33" s="2"/>
      <c r="B33" s="2"/>
      <c r="C33" s="2"/>
      <c r="D33" s="2"/>
      <c r="E33" s="2"/>
      <c r="F33" s="2"/>
      <c r="G33" s="2"/>
      <c r="H33" s="2"/>
      <c r="I33" s="2"/>
      <c r="J33" s="2"/>
    </row>
  </sheetData>
  <sheetProtection selectLockedCells="1"/>
  <mergeCells count="21">
    <mergeCell ref="C28:D28"/>
    <mergeCell ref="B30:C30"/>
    <mergeCell ref="B31:C31"/>
    <mergeCell ref="C22:D22"/>
    <mergeCell ref="C23:D23"/>
    <mergeCell ref="C24:D24"/>
    <mergeCell ref="C25:D25"/>
    <mergeCell ref="C26:D26"/>
    <mergeCell ref="C27:D27"/>
    <mergeCell ref="C21:D21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4" zoomScale="115" zoomScaleNormal="115" workbookViewId="0">
      <selection activeCell="C12" sqref="C12:C20"/>
    </sheetView>
  </sheetViews>
  <sheetFormatPr defaultRowHeight="21.75" x14ac:dyDescent="0.5"/>
  <cols>
    <col min="1" max="1" width="9" style="1" customWidth="1"/>
    <col min="2" max="2" width="13.75" style="1" customWidth="1"/>
    <col min="3" max="3" width="12.375" style="1" bestFit="1" customWidth="1"/>
    <col min="4" max="4" width="10.125" style="1" bestFit="1" customWidth="1"/>
    <col min="5" max="5" width="14" style="1" bestFit="1" customWidth="1"/>
    <col min="6" max="6" width="9.5" style="1" bestFit="1" customWidth="1"/>
    <col min="7" max="7" width="10.875" style="1" bestFit="1" customWidth="1"/>
    <col min="8" max="8" width="16.25" style="1" bestFit="1" customWidth="1"/>
    <col min="9" max="9" width="9.5" style="1" bestFit="1" customWidth="1"/>
    <col min="10" max="10" width="13.875" style="1" bestFit="1" customWidth="1"/>
    <col min="11" max="11" width="24.75" style="1" bestFit="1" customWidth="1"/>
    <col min="12" max="16384" width="9" style="1"/>
  </cols>
  <sheetData>
    <row r="1" spans="1:13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4" customHeight="1" x14ac:dyDescent="0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24" customHeight="1" x14ac:dyDescent="0.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1.5" thickBot="1" x14ac:dyDescent="0.75">
      <c r="A8" s="2"/>
      <c r="B8" s="54" t="s">
        <v>175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78"/>
    </row>
    <row r="9" spans="1:13" ht="6.95" customHeight="1" x14ac:dyDescent="0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4" customHeight="1" x14ac:dyDescent="0.5">
      <c r="A10" s="2"/>
      <c r="B10" s="203" t="s">
        <v>81</v>
      </c>
      <c r="C10" s="205" t="s">
        <v>201</v>
      </c>
      <c r="D10" s="207" t="s">
        <v>202</v>
      </c>
      <c r="E10" s="207"/>
      <c r="F10" s="207"/>
      <c r="G10" s="207"/>
      <c r="H10" s="207"/>
      <c r="I10" s="207"/>
      <c r="J10" s="207"/>
      <c r="K10" s="208" t="s">
        <v>191</v>
      </c>
      <c r="L10" s="2"/>
      <c r="M10" s="2"/>
    </row>
    <row r="11" spans="1:13" ht="24" customHeight="1" x14ac:dyDescent="0.5">
      <c r="A11" s="2"/>
      <c r="B11" s="204"/>
      <c r="C11" s="206"/>
      <c r="D11" s="81" t="s">
        <v>102</v>
      </c>
      <c r="E11" s="81" t="s">
        <v>103</v>
      </c>
      <c r="F11" s="81" t="s">
        <v>104</v>
      </c>
      <c r="G11" s="82" t="s">
        <v>105</v>
      </c>
      <c r="H11" s="82" t="s">
        <v>106</v>
      </c>
      <c r="I11" s="82" t="s">
        <v>107</v>
      </c>
      <c r="J11" s="82" t="s">
        <v>108</v>
      </c>
      <c r="K11" s="209"/>
      <c r="L11" s="2"/>
      <c r="M11" s="2"/>
    </row>
    <row r="12" spans="1:13" ht="24" x14ac:dyDescent="0.55000000000000004">
      <c r="A12" s="2"/>
      <c r="B12" s="79" t="s">
        <v>84</v>
      </c>
      <c r="C12" s="83"/>
      <c r="D12" s="84">
        <v>0.04</v>
      </c>
      <c r="E12" s="84">
        <v>0.38</v>
      </c>
      <c r="F12" s="85">
        <v>0.28999999999999998</v>
      </c>
      <c r="G12" s="86"/>
      <c r="H12" s="86">
        <v>0.2</v>
      </c>
      <c r="I12" s="86">
        <v>0.02</v>
      </c>
      <c r="J12" s="86">
        <v>7.0000000000000007E-2</v>
      </c>
      <c r="K12" s="90">
        <f>IFERROR(((C12*EF_ALOFU!B9*25)+(C12*EF_ALOFU!C9*25))+(C12*EF_ALOFU!B29*F12*EF_ALOFU!C71*(44/28)*298),0)</f>
        <v>0</v>
      </c>
      <c r="L12" s="2"/>
      <c r="M12" s="2"/>
    </row>
    <row r="13" spans="1:13" ht="24" x14ac:dyDescent="0.55000000000000004">
      <c r="A13" s="2"/>
      <c r="B13" s="56" t="s">
        <v>85</v>
      </c>
      <c r="C13" s="77"/>
      <c r="D13" s="87"/>
      <c r="E13" s="87"/>
      <c r="F13" s="88">
        <v>0.02</v>
      </c>
      <c r="G13" s="89">
        <v>0.46</v>
      </c>
      <c r="H13" s="89">
        <v>0.5</v>
      </c>
      <c r="I13" s="89"/>
      <c r="J13" s="89">
        <v>0.02</v>
      </c>
      <c r="K13" s="90"/>
      <c r="L13" s="2"/>
      <c r="M13" s="2"/>
    </row>
    <row r="14" spans="1:13" ht="24" x14ac:dyDescent="0.55000000000000004">
      <c r="A14" s="2"/>
      <c r="B14" s="56" t="s">
        <v>86</v>
      </c>
      <c r="C14" s="77"/>
      <c r="D14" s="87"/>
      <c r="E14" s="87"/>
      <c r="F14" s="88">
        <v>0.04</v>
      </c>
      <c r="G14" s="89">
        <v>0.41</v>
      </c>
      <c r="H14" s="89">
        <v>0.5</v>
      </c>
      <c r="I14" s="89"/>
      <c r="J14" s="89">
        <v>0.05</v>
      </c>
      <c r="K14" s="90"/>
      <c r="L14" s="2"/>
      <c r="M14" s="2"/>
    </row>
    <row r="15" spans="1:13" ht="24" x14ac:dyDescent="0.55000000000000004">
      <c r="A15" s="2"/>
      <c r="B15" s="56" t="s">
        <v>87</v>
      </c>
      <c r="C15" s="77"/>
      <c r="D15" s="87"/>
      <c r="E15" s="87"/>
      <c r="F15" s="88"/>
      <c r="G15" s="89"/>
      <c r="H15" s="89"/>
      <c r="I15" s="89"/>
      <c r="J15" s="89"/>
      <c r="K15" s="90"/>
      <c r="L15" s="2"/>
      <c r="M15" s="2"/>
    </row>
    <row r="16" spans="1:13" ht="24" x14ac:dyDescent="0.55000000000000004">
      <c r="A16" s="2"/>
      <c r="B16" s="56" t="s">
        <v>88</v>
      </c>
      <c r="C16" s="76"/>
      <c r="D16" s="87"/>
      <c r="E16" s="87"/>
      <c r="F16" s="88"/>
      <c r="G16" s="89"/>
      <c r="H16" s="89"/>
      <c r="I16" s="89"/>
      <c r="J16" s="89"/>
      <c r="K16" s="90">
        <f>IFERROR(((C16*EF_ALOFU!B13*25)+(C16*EF_ALOFU!C13*25))+(C16*EF_ALOFU!B33*H16*EF_ALOFU!C73*(44/28)*298),0)</f>
        <v>0</v>
      </c>
      <c r="L16" s="2"/>
      <c r="M16" s="2"/>
    </row>
    <row r="17" spans="1:13" ht="24" x14ac:dyDescent="0.55000000000000004">
      <c r="A17" s="2"/>
      <c r="B17" s="56" t="s">
        <v>89</v>
      </c>
      <c r="C17" s="77"/>
      <c r="D17" s="87"/>
      <c r="E17" s="87"/>
      <c r="F17" s="88"/>
      <c r="G17" s="89"/>
      <c r="H17" s="89"/>
      <c r="I17" s="89"/>
      <c r="J17" s="89"/>
      <c r="K17" s="90"/>
      <c r="L17" s="2"/>
      <c r="M17" s="2"/>
    </row>
    <row r="18" spans="1:13" ht="24" x14ac:dyDescent="0.55000000000000004">
      <c r="A18" s="2"/>
      <c r="B18" s="56" t="s">
        <v>90</v>
      </c>
      <c r="C18" s="77"/>
      <c r="D18" s="87"/>
      <c r="E18" s="87"/>
      <c r="F18" s="88"/>
      <c r="G18" s="89"/>
      <c r="H18" s="89"/>
      <c r="I18" s="89"/>
      <c r="J18" s="89"/>
      <c r="K18" s="90"/>
      <c r="L18" s="2"/>
      <c r="M18" s="2"/>
    </row>
    <row r="19" spans="1:13" x14ac:dyDescent="0.5">
      <c r="A19" s="2"/>
      <c r="B19" s="53" t="s">
        <v>91</v>
      </c>
      <c r="C19" s="77"/>
      <c r="D19" s="87"/>
      <c r="E19" s="87"/>
      <c r="F19" s="87"/>
      <c r="G19" s="89"/>
      <c r="H19" s="89"/>
      <c r="I19" s="89"/>
      <c r="J19" s="89"/>
      <c r="K19" s="90"/>
      <c r="L19" s="2"/>
      <c r="M19" s="2"/>
    </row>
    <row r="20" spans="1:13" x14ac:dyDescent="0.5">
      <c r="A20" s="2"/>
      <c r="B20" s="53" t="s">
        <v>93</v>
      </c>
      <c r="C20" s="76"/>
      <c r="D20" s="87"/>
      <c r="E20" s="87">
        <v>0.4</v>
      </c>
      <c r="F20" s="87"/>
      <c r="G20" s="89">
        <v>0.54</v>
      </c>
      <c r="H20" s="89"/>
      <c r="I20" s="89"/>
      <c r="J20" s="89">
        <v>7.0000000000000007E-2</v>
      </c>
      <c r="K20" s="90">
        <f>IFERROR(((C20*EF_ALOFU!B17*25)+(C20*EF_ALOFU!C17*25))+(C20*EF_ALOFU!B37*D20*EF_ALOFU!C69*(44/28)*298),0)</f>
        <v>0</v>
      </c>
      <c r="L20" s="2"/>
      <c r="M20" s="2"/>
    </row>
    <row r="21" spans="1:13" x14ac:dyDescent="0.5">
      <c r="A21" s="2"/>
      <c r="B21" s="53" t="s">
        <v>94</v>
      </c>
      <c r="C21" s="77"/>
      <c r="D21" s="87"/>
      <c r="E21" s="87"/>
      <c r="F21" s="87"/>
      <c r="G21" s="89"/>
      <c r="H21" s="89"/>
      <c r="I21" s="89"/>
      <c r="J21" s="89"/>
      <c r="K21" s="90"/>
      <c r="L21" s="2"/>
      <c r="M21" s="2"/>
    </row>
    <row r="22" spans="1:13" x14ac:dyDescent="0.5">
      <c r="A22" s="2"/>
      <c r="B22" s="53" t="s">
        <v>95</v>
      </c>
      <c r="C22" s="77"/>
      <c r="D22" s="87"/>
      <c r="E22" s="87"/>
      <c r="F22" s="87"/>
      <c r="G22" s="89"/>
      <c r="H22" s="89"/>
      <c r="I22" s="89"/>
      <c r="J22" s="89"/>
      <c r="K22" s="90"/>
      <c r="L22" s="2"/>
      <c r="M22" s="2"/>
    </row>
    <row r="23" spans="1:13" x14ac:dyDescent="0.5">
      <c r="A23" s="2"/>
      <c r="B23" s="53" t="s">
        <v>96</v>
      </c>
      <c r="C23" s="77"/>
      <c r="D23" s="87"/>
      <c r="E23" s="87"/>
      <c r="F23" s="87"/>
      <c r="G23" s="89"/>
      <c r="H23" s="89"/>
      <c r="I23" s="89"/>
      <c r="J23" s="89"/>
      <c r="K23" s="90"/>
      <c r="L23" s="2"/>
      <c r="M23" s="2"/>
    </row>
    <row r="24" spans="1:13" x14ac:dyDescent="0.5">
      <c r="A24" s="2"/>
      <c r="B24" s="53" t="s">
        <v>97</v>
      </c>
      <c r="C24" s="77"/>
      <c r="D24" s="87"/>
      <c r="E24" s="87"/>
      <c r="F24" s="87"/>
      <c r="G24" s="89"/>
      <c r="H24" s="89"/>
      <c r="I24" s="89"/>
      <c r="J24" s="89"/>
      <c r="K24" s="90"/>
      <c r="L24" s="2"/>
      <c r="M24" s="2"/>
    </row>
    <row r="25" spans="1:13" x14ac:dyDescent="0.5">
      <c r="A25" s="2"/>
      <c r="B25" s="53" t="s">
        <v>98</v>
      </c>
      <c r="C25" s="77"/>
      <c r="D25" s="87"/>
      <c r="E25" s="87"/>
      <c r="F25" s="87"/>
      <c r="G25" s="89"/>
      <c r="H25" s="89"/>
      <c r="I25" s="89"/>
      <c r="J25" s="89"/>
      <c r="K25" s="90"/>
      <c r="L25" s="2"/>
      <c r="M25" s="2"/>
    </row>
    <row r="26" spans="1:13" x14ac:dyDescent="0.5">
      <c r="A26" s="2"/>
      <c r="B26" s="53" t="s">
        <v>99</v>
      </c>
      <c r="C26" s="77"/>
      <c r="D26" s="87"/>
      <c r="E26" s="87"/>
      <c r="F26" s="87"/>
      <c r="G26" s="89"/>
      <c r="H26" s="89"/>
      <c r="I26" s="89"/>
      <c r="J26" s="89"/>
      <c r="K26" s="90"/>
      <c r="L26" s="2"/>
      <c r="M26" s="2"/>
    </row>
    <row r="27" spans="1:13" x14ac:dyDescent="0.5">
      <c r="A27" s="2"/>
      <c r="B27" s="53" t="s">
        <v>100</v>
      </c>
      <c r="C27" s="77"/>
      <c r="D27" s="87"/>
      <c r="E27" s="87"/>
      <c r="F27" s="87"/>
      <c r="G27" s="89"/>
      <c r="H27" s="89"/>
      <c r="I27" s="89"/>
      <c r="J27" s="89"/>
      <c r="K27" s="90"/>
      <c r="L27" s="2"/>
      <c r="M27" s="2"/>
    </row>
    <row r="28" spans="1:13" x14ac:dyDescent="0.5">
      <c r="A28" s="2"/>
      <c r="B28" s="53" t="s">
        <v>101</v>
      </c>
      <c r="C28" s="77"/>
      <c r="D28" s="87"/>
      <c r="E28" s="87"/>
      <c r="F28" s="87"/>
      <c r="G28" s="89"/>
      <c r="H28" s="89"/>
      <c r="I28" s="89"/>
      <c r="J28" s="89"/>
      <c r="K28" s="90"/>
      <c r="L28" s="2"/>
      <c r="M28" s="2"/>
    </row>
    <row r="29" spans="1:13" x14ac:dyDescent="0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sheetProtection selectLockedCells="1"/>
  <mergeCells count="4">
    <mergeCell ref="B10:B11"/>
    <mergeCell ref="C10:C11"/>
    <mergeCell ref="D10:J10"/>
    <mergeCell ref="K10:K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31" zoomScale="115" zoomScaleNormal="115" workbookViewId="0">
      <selection activeCell="C24" sqref="C24:D24"/>
    </sheetView>
  </sheetViews>
  <sheetFormatPr defaultRowHeight="21.75" x14ac:dyDescent="0.5"/>
  <cols>
    <col min="1" max="1" width="9" style="1" customWidth="1"/>
    <col min="2" max="2" width="18.625" style="1" customWidth="1"/>
    <col min="3" max="3" width="16.375" style="1" customWidth="1"/>
    <col min="4" max="4" width="13.875" style="1" customWidth="1"/>
    <col min="5" max="5" width="29" style="1" bestFit="1" customWidth="1"/>
    <col min="6" max="6" width="29.375" style="1" bestFit="1" customWidth="1"/>
    <col min="7" max="7" width="10.875" style="1" bestFit="1" customWidth="1"/>
    <col min="8" max="8" width="16.25" style="1" bestFit="1" customWidth="1"/>
    <col min="9" max="16384" width="9" style="1"/>
  </cols>
  <sheetData>
    <row r="1" spans="1:8" x14ac:dyDescent="0.5">
      <c r="A1" s="4"/>
      <c r="B1" s="4"/>
      <c r="C1" s="4"/>
      <c r="D1" s="4"/>
      <c r="E1" s="4"/>
      <c r="F1" s="4"/>
      <c r="G1" s="4"/>
      <c r="H1" s="4"/>
    </row>
    <row r="2" spans="1:8" x14ac:dyDescent="0.5">
      <c r="A2" s="4"/>
      <c r="B2" s="4"/>
      <c r="C2" s="4"/>
      <c r="D2" s="4"/>
      <c r="E2" s="4"/>
      <c r="F2" s="4"/>
      <c r="G2" s="4"/>
      <c r="H2" s="4"/>
    </row>
    <row r="3" spans="1:8" x14ac:dyDescent="0.5">
      <c r="A3" s="4"/>
      <c r="B3" s="4"/>
      <c r="C3" s="4"/>
      <c r="D3" s="4"/>
      <c r="E3" s="4"/>
      <c r="F3" s="4"/>
      <c r="G3" s="4"/>
      <c r="H3" s="4"/>
    </row>
    <row r="4" spans="1:8" ht="24" customHeight="1" x14ac:dyDescent="0.5">
      <c r="A4" s="3"/>
      <c r="B4" s="3"/>
      <c r="C4" s="3"/>
      <c r="D4" s="3"/>
      <c r="E4" s="3"/>
      <c r="F4" s="3"/>
      <c r="G4" s="3"/>
      <c r="H4" s="3"/>
    </row>
    <row r="5" spans="1:8" ht="24" customHeight="1" x14ac:dyDescent="0.5">
      <c r="A5" s="9"/>
      <c r="B5" s="9"/>
      <c r="C5" s="9"/>
      <c r="D5" s="9"/>
      <c r="E5" s="9"/>
      <c r="F5" s="9"/>
      <c r="G5" s="9"/>
      <c r="H5" s="9"/>
    </row>
    <row r="6" spans="1:8" ht="24" customHeight="1" x14ac:dyDescent="0.5">
      <c r="A6" s="45"/>
      <c r="B6" s="45"/>
      <c r="C6" s="45"/>
      <c r="D6" s="45"/>
      <c r="E6" s="45"/>
      <c r="F6" s="45"/>
      <c r="G6" s="45"/>
      <c r="H6" s="45"/>
    </row>
    <row r="7" spans="1:8" x14ac:dyDescent="0.5">
      <c r="A7" s="2"/>
      <c r="B7" s="2"/>
      <c r="C7" s="2"/>
      <c r="D7" s="2"/>
      <c r="E7" s="2"/>
      <c r="F7" s="2"/>
      <c r="G7" s="2"/>
      <c r="H7" s="2"/>
    </row>
    <row r="8" spans="1:8" ht="31.5" thickBot="1" x14ac:dyDescent="0.75">
      <c r="A8" s="2"/>
      <c r="B8" s="54" t="s">
        <v>171</v>
      </c>
      <c r="C8" s="55"/>
      <c r="D8" s="55"/>
      <c r="E8" s="55"/>
      <c r="F8" s="55"/>
      <c r="G8" s="55"/>
      <c r="H8" s="78"/>
    </row>
    <row r="9" spans="1:8" ht="6.95" customHeight="1" x14ac:dyDescent="0.5">
      <c r="A9" s="2"/>
      <c r="B9" s="2"/>
      <c r="C9" s="2"/>
      <c r="D9" s="2"/>
      <c r="E9" s="2"/>
      <c r="F9" s="2"/>
      <c r="G9" s="2"/>
      <c r="H9" s="2"/>
    </row>
    <row r="10" spans="1:8" ht="25.5" x14ac:dyDescent="0.6">
      <c r="A10" s="2"/>
      <c r="B10" s="80" t="s">
        <v>205</v>
      </c>
      <c r="C10" s="201" t="s">
        <v>208</v>
      </c>
      <c r="D10" s="201"/>
      <c r="E10" s="97" t="s">
        <v>182</v>
      </c>
      <c r="F10" s="2"/>
      <c r="G10" s="2"/>
      <c r="H10" s="2"/>
    </row>
    <row r="11" spans="1:8" ht="24" x14ac:dyDescent="0.55000000000000004">
      <c r="A11" s="2"/>
      <c r="B11" s="100">
        <v>2543</v>
      </c>
      <c r="C11" s="211"/>
      <c r="D11" s="211"/>
      <c r="E11" s="99">
        <f>(C11*1000)*((4*0.001*25)+(0.3*0.001*298))</f>
        <v>0</v>
      </c>
      <c r="F11" s="2"/>
      <c r="G11" s="2"/>
      <c r="H11" s="2"/>
    </row>
    <row r="12" spans="1:8" ht="24" x14ac:dyDescent="0.55000000000000004">
      <c r="A12" s="2"/>
      <c r="B12" s="101">
        <v>2544</v>
      </c>
      <c r="C12" s="210"/>
      <c r="D12" s="210"/>
      <c r="E12" s="99">
        <f t="shared" ref="E12:E28" si="0">(C12*1000)*((4*0.001*25)+(0.3*0.001*298))</f>
        <v>0</v>
      </c>
      <c r="F12" s="2"/>
      <c r="G12" s="2"/>
      <c r="H12" s="2"/>
    </row>
    <row r="13" spans="1:8" ht="24" x14ac:dyDescent="0.55000000000000004">
      <c r="A13" s="2"/>
      <c r="B13" s="101">
        <v>2545</v>
      </c>
      <c r="C13" s="210"/>
      <c r="D13" s="210"/>
      <c r="E13" s="99">
        <f t="shared" si="0"/>
        <v>0</v>
      </c>
      <c r="F13" s="2"/>
      <c r="G13" s="2"/>
      <c r="H13" s="2"/>
    </row>
    <row r="14" spans="1:8" ht="24" x14ac:dyDescent="0.55000000000000004">
      <c r="A14" s="2"/>
      <c r="B14" s="101">
        <v>2546</v>
      </c>
      <c r="C14" s="210"/>
      <c r="D14" s="210"/>
      <c r="E14" s="99">
        <f t="shared" si="0"/>
        <v>0</v>
      </c>
      <c r="F14" s="2"/>
      <c r="G14" s="2"/>
      <c r="H14" s="2"/>
    </row>
    <row r="15" spans="1:8" ht="24" x14ac:dyDescent="0.55000000000000004">
      <c r="A15" s="2"/>
      <c r="B15" s="101">
        <v>2547</v>
      </c>
      <c r="C15" s="210"/>
      <c r="D15" s="210"/>
      <c r="E15" s="99">
        <f t="shared" si="0"/>
        <v>0</v>
      </c>
      <c r="F15" s="2"/>
      <c r="G15" s="2"/>
      <c r="H15" s="2"/>
    </row>
    <row r="16" spans="1:8" ht="24" x14ac:dyDescent="0.55000000000000004">
      <c r="A16" s="2"/>
      <c r="B16" s="101">
        <v>2548</v>
      </c>
      <c r="C16" s="210"/>
      <c r="D16" s="210"/>
      <c r="E16" s="99">
        <f t="shared" si="0"/>
        <v>0</v>
      </c>
      <c r="F16" s="2"/>
      <c r="G16" s="2"/>
      <c r="H16" s="2"/>
    </row>
    <row r="17" spans="1:8" ht="24" x14ac:dyDescent="0.55000000000000004">
      <c r="A17" s="2"/>
      <c r="B17" s="101">
        <v>2549</v>
      </c>
      <c r="C17" s="210"/>
      <c r="D17" s="210"/>
      <c r="E17" s="99">
        <f t="shared" si="0"/>
        <v>0</v>
      </c>
      <c r="F17" s="2"/>
      <c r="G17" s="2"/>
      <c r="H17" s="2"/>
    </row>
    <row r="18" spans="1:8" ht="24" x14ac:dyDescent="0.55000000000000004">
      <c r="A18" s="2"/>
      <c r="B18" s="101">
        <v>2550</v>
      </c>
      <c r="C18" s="210"/>
      <c r="D18" s="210"/>
      <c r="E18" s="99">
        <f t="shared" si="0"/>
        <v>0</v>
      </c>
      <c r="F18" s="2"/>
      <c r="G18" s="2"/>
      <c r="H18" s="2"/>
    </row>
    <row r="19" spans="1:8" ht="24" x14ac:dyDescent="0.55000000000000004">
      <c r="A19" s="2"/>
      <c r="B19" s="101">
        <v>2551</v>
      </c>
      <c r="C19" s="210"/>
      <c r="D19" s="210"/>
      <c r="E19" s="99">
        <f t="shared" si="0"/>
        <v>0</v>
      </c>
      <c r="F19" s="2"/>
      <c r="G19" s="2"/>
      <c r="H19" s="2"/>
    </row>
    <row r="20" spans="1:8" ht="24" x14ac:dyDescent="0.55000000000000004">
      <c r="A20" s="2"/>
      <c r="B20" s="101">
        <v>2552</v>
      </c>
      <c r="C20" s="210"/>
      <c r="D20" s="210"/>
      <c r="E20" s="99">
        <f t="shared" si="0"/>
        <v>0</v>
      </c>
      <c r="F20" s="2"/>
      <c r="G20" s="2"/>
      <c r="H20" s="2"/>
    </row>
    <row r="21" spans="1:8" ht="24" x14ac:dyDescent="0.55000000000000004">
      <c r="A21" s="2"/>
      <c r="B21" s="101">
        <v>2553</v>
      </c>
      <c r="C21" s="210"/>
      <c r="D21" s="210"/>
      <c r="E21" s="99">
        <f t="shared" si="0"/>
        <v>0</v>
      </c>
      <c r="F21" s="2"/>
      <c r="G21" s="2"/>
      <c r="H21" s="2"/>
    </row>
    <row r="22" spans="1:8" ht="24" x14ac:dyDescent="0.55000000000000004">
      <c r="A22" s="2"/>
      <c r="B22" s="101">
        <v>2554</v>
      </c>
      <c r="C22" s="210"/>
      <c r="D22" s="210"/>
      <c r="E22" s="99">
        <f t="shared" si="0"/>
        <v>0</v>
      </c>
      <c r="F22" s="2"/>
      <c r="G22" s="2"/>
      <c r="H22" s="2"/>
    </row>
    <row r="23" spans="1:8" ht="24" x14ac:dyDescent="0.55000000000000004">
      <c r="A23" s="2"/>
      <c r="B23" s="101">
        <v>2555</v>
      </c>
      <c r="C23" s="210"/>
      <c r="D23" s="210"/>
      <c r="E23" s="99">
        <f t="shared" si="0"/>
        <v>0</v>
      </c>
      <c r="F23" s="2"/>
      <c r="G23" s="2"/>
      <c r="H23" s="2"/>
    </row>
    <row r="24" spans="1:8" ht="24" x14ac:dyDescent="0.55000000000000004">
      <c r="A24" s="2"/>
      <c r="B24" s="101">
        <v>2556</v>
      </c>
      <c r="C24" s="210"/>
      <c r="D24" s="210"/>
      <c r="E24" s="99">
        <f t="shared" si="0"/>
        <v>0</v>
      </c>
      <c r="F24" s="2"/>
      <c r="G24" s="2"/>
      <c r="H24" s="2"/>
    </row>
    <row r="25" spans="1:8" ht="24" x14ac:dyDescent="0.55000000000000004">
      <c r="A25" s="2"/>
      <c r="B25" s="101">
        <v>2557</v>
      </c>
      <c r="C25" s="210"/>
      <c r="D25" s="210"/>
      <c r="E25" s="99">
        <f t="shared" si="0"/>
        <v>0</v>
      </c>
      <c r="F25" s="2"/>
      <c r="G25" s="2"/>
      <c r="H25" s="2"/>
    </row>
    <row r="26" spans="1:8" ht="24" x14ac:dyDescent="0.55000000000000004">
      <c r="A26" s="2"/>
      <c r="B26" s="101">
        <v>2558</v>
      </c>
      <c r="C26" s="210"/>
      <c r="D26" s="210"/>
      <c r="E26" s="99">
        <f t="shared" si="0"/>
        <v>0</v>
      </c>
      <c r="F26" s="2"/>
      <c r="G26" s="2"/>
      <c r="H26" s="2"/>
    </row>
    <row r="27" spans="1:8" ht="24" x14ac:dyDescent="0.55000000000000004">
      <c r="A27" s="2"/>
      <c r="B27" s="101">
        <v>2559</v>
      </c>
      <c r="C27" s="210"/>
      <c r="D27" s="210"/>
      <c r="E27" s="99">
        <f t="shared" si="0"/>
        <v>0</v>
      </c>
      <c r="F27" s="2"/>
      <c r="G27" s="2"/>
      <c r="H27" s="2"/>
    </row>
    <row r="28" spans="1:8" ht="24" x14ac:dyDescent="0.55000000000000004">
      <c r="A28" s="2"/>
      <c r="B28" s="101">
        <v>2560</v>
      </c>
      <c r="C28" s="210"/>
      <c r="D28" s="210"/>
      <c r="E28" s="99">
        <f t="shared" si="0"/>
        <v>0</v>
      </c>
      <c r="F28" s="2"/>
      <c r="G28" s="2"/>
      <c r="H28" s="2"/>
    </row>
    <row r="29" spans="1:8" x14ac:dyDescent="0.5">
      <c r="A29" s="2"/>
      <c r="B29" s="2"/>
      <c r="C29" s="2"/>
      <c r="D29" s="2"/>
      <c r="E29" s="2"/>
      <c r="F29" s="2"/>
      <c r="G29" s="2"/>
      <c r="H29" s="2"/>
    </row>
    <row r="30" spans="1:8" ht="24" x14ac:dyDescent="0.55000000000000004">
      <c r="A30" s="2"/>
      <c r="B30" s="198"/>
      <c r="C30" s="198"/>
      <c r="D30" s="2"/>
      <c r="E30" s="2"/>
      <c r="F30" s="2"/>
      <c r="G30" s="2"/>
      <c r="H30" s="2"/>
    </row>
    <row r="31" spans="1:8" ht="24" x14ac:dyDescent="0.55000000000000004">
      <c r="A31" s="2"/>
      <c r="B31" s="198"/>
      <c r="C31" s="198"/>
      <c r="D31" s="2"/>
      <c r="E31" s="2"/>
      <c r="F31" s="2"/>
      <c r="G31" s="2"/>
      <c r="H31" s="2"/>
    </row>
    <row r="32" spans="1:8" x14ac:dyDescent="0.5">
      <c r="A32" s="2"/>
      <c r="B32" s="2"/>
      <c r="C32" s="2"/>
      <c r="D32" s="2"/>
      <c r="E32" s="2"/>
      <c r="F32" s="2"/>
      <c r="G32" s="2"/>
      <c r="H32" s="2"/>
    </row>
    <row r="33" spans="1:8" x14ac:dyDescent="0.5">
      <c r="A33" s="2"/>
      <c r="B33" s="2"/>
      <c r="C33" s="2"/>
      <c r="D33" s="2"/>
      <c r="E33" s="2"/>
      <c r="F33" s="2"/>
      <c r="G33" s="2"/>
      <c r="H33" s="2"/>
    </row>
  </sheetData>
  <sheetProtection selectLockedCells="1"/>
  <mergeCells count="21">
    <mergeCell ref="C27:D27"/>
    <mergeCell ref="C28:D28"/>
    <mergeCell ref="B30:C30"/>
    <mergeCell ref="B31:C31"/>
    <mergeCell ref="C21:D21"/>
    <mergeCell ref="C22:D22"/>
    <mergeCell ref="C23:D23"/>
    <mergeCell ref="C24:D24"/>
    <mergeCell ref="C25:D25"/>
    <mergeCell ref="C26:D26"/>
    <mergeCell ref="C20:D20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15" zoomScaleNormal="115" workbookViewId="0">
      <selection activeCell="C18" sqref="C18"/>
    </sheetView>
  </sheetViews>
  <sheetFormatPr defaultRowHeight="21.75" x14ac:dyDescent="0.5"/>
  <cols>
    <col min="1" max="1" width="9" style="1" customWidth="1"/>
    <col min="2" max="2" width="43.375" style="1" customWidth="1"/>
    <col min="3" max="3" width="29" style="1" bestFit="1" customWidth="1"/>
    <col min="4" max="4" width="32.625" style="1" bestFit="1" customWidth="1"/>
    <col min="5" max="16384" width="9" style="1"/>
  </cols>
  <sheetData>
    <row r="1" spans="1:7" x14ac:dyDescent="0.5">
      <c r="A1" s="4"/>
      <c r="B1" s="4"/>
      <c r="C1" s="4"/>
      <c r="D1" s="4"/>
      <c r="E1" s="4"/>
      <c r="F1" s="4"/>
      <c r="G1" s="4"/>
    </row>
    <row r="2" spans="1:7" x14ac:dyDescent="0.5">
      <c r="A2" s="4"/>
      <c r="B2" s="4"/>
      <c r="C2" s="4"/>
      <c r="D2" s="4"/>
      <c r="E2" s="4"/>
      <c r="F2" s="4"/>
      <c r="G2" s="4"/>
    </row>
    <row r="3" spans="1:7" x14ac:dyDescent="0.5">
      <c r="A3" s="4"/>
      <c r="B3" s="4"/>
      <c r="C3" s="4"/>
      <c r="D3" s="4"/>
      <c r="E3" s="4"/>
      <c r="F3" s="4"/>
      <c r="G3" s="4"/>
    </row>
    <row r="4" spans="1:7" ht="24" customHeight="1" x14ac:dyDescent="0.5">
      <c r="A4" s="3"/>
      <c r="B4" s="3"/>
      <c r="C4" s="3"/>
      <c r="D4" s="3"/>
      <c r="E4" s="3"/>
      <c r="F4" s="3"/>
      <c r="G4" s="3"/>
    </row>
    <row r="5" spans="1:7" x14ac:dyDescent="0.5">
      <c r="A5" s="2"/>
      <c r="B5" s="2"/>
      <c r="C5" s="2"/>
      <c r="D5" s="2"/>
      <c r="E5" s="2"/>
      <c r="F5" s="2"/>
      <c r="G5" s="2"/>
    </row>
    <row r="6" spans="1:7" ht="31.5" thickBot="1" x14ac:dyDescent="0.75">
      <c r="A6" s="2"/>
      <c r="B6" s="63" t="s">
        <v>179</v>
      </c>
      <c r="C6" s="62"/>
      <c r="D6" s="62"/>
      <c r="E6" s="62"/>
      <c r="F6" s="2"/>
      <c r="G6" s="2"/>
    </row>
    <row r="7" spans="1:7" ht="6.95" customHeight="1" x14ac:dyDescent="0.5">
      <c r="A7" s="2"/>
      <c r="B7" s="2"/>
      <c r="C7" s="2"/>
      <c r="D7" s="2"/>
      <c r="E7" s="2"/>
      <c r="F7" s="2"/>
      <c r="G7" s="2"/>
    </row>
    <row r="8" spans="1:7" ht="25.5" x14ac:dyDescent="0.5">
      <c r="A8" s="2"/>
      <c r="B8" s="151" t="s">
        <v>180</v>
      </c>
      <c r="C8" s="152" t="s">
        <v>182</v>
      </c>
      <c r="D8" s="153" t="s">
        <v>316</v>
      </c>
      <c r="E8" s="2"/>
      <c r="F8" s="2"/>
      <c r="G8" s="2"/>
    </row>
    <row r="9" spans="1:7" ht="24" x14ac:dyDescent="0.55000000000000004">
      <c r="A9" s="2"/>
      <c r="B9" s="212" t="s">
        <v>158</v>
      </c>
      <c r="C9" s="213"/>
      <c r="D9" s="214"/>
      <c r="E9" s="2"/>
      <c r="F9" s="2"/>
      <c r="G9" s="2"/>
    </row>
    <row r="10" spans="1:7" ht="24" x14ac:dyDescent="0.55000000000000004">
      <c r="A10" s="2"/>
      <c r="B10" s="150" t="s">
        <v>159</v>
      </c>
      <c r="C10" s="156">
        <f>SUM(ที่พักอาศัย!F11:F13)</f>
        <v>0</v>
      </c>
      <c r="D10" s="173">
        <f>C10/1000</f>
        <v>0</v>
      </c>
      <c r="E10" s="2"/>
      <c r="F10" s="2"/>
      <c r="G10" s="2"/>
    </row>
    <row r="11" spans="1:7" ht="24" x14ac:dyDescent="0.55000000000000004">
      <c r="A11" s="2"/>
      <c r="B11" s="59" t="s">
        <v>160</v>
      </c>
      <c r="C11" s="155">
        <f>ไฟฟ้าสาธารณะ!F11</f>
        <v>0</v>
      </c>
      <c r="D11" s="173">
        <f>C11/1000</f>
        <v>0</v>
      </c>
      <c r="E11" s="2"/>
      <c r="F11" s="2"/>
      <c r="G11" s="2"/>
    </row>
    <row r="12" spans="1:7" ht="24" x14ac:dyDescent="0.55000000000000004">
      <c r="A12" s="2"/>
      <c r="B12" s="59" t="s">
        <v>161</v>
      </c>
      <c r="C12" s="155">
        <f>SUM(ธุรกิจการค้า!F11:F19)</f>
        <v>0</v>
      </c>
      <c r="D12" s="173">
        <f>C12/1000</f>
        <v>0</v>
      </c>
      <c r="E12" s="2"/>
      <c r="F12" s="2"/>
      <c r="G12" s="2"/>
    </row>
    <row r="13" spans="1:7" ht="24" x14ac:dyDescent="0.55000000000000004">
      <c r="A13" s="2"/>
      <c r="B13" s="59" t="s">
        <v>162</v>
      </c>
      <c r="C13" s="155">
        <f>SUM(กำจัดขยะด้วยวิธีเผาไหม้!F12:F14)</f>
        <v>0</v>
      </c>
      <c r="D13" s="173">
        <f>C13/1000</f>
        <v>0</v>
      </c>
      <c r="E13" s="2"/>
      <c r="F13" s="2"/>
      <c r="G13" s="2"/>
    </row>
    <row r="14" spans="1:7" ht="24" x14ac:dyDescent="0.55000000000000004">
      <c r="A14" s="2"/>
      <c r="B14" s="59" t="s">
        <v>163</v>
      </c>
      <c r="C14" s="155">
        <f>ขนส่งทางราง!F26</f>
        <v>0</v>
      </c>
      <c r="D14" s="175">
        <f>C14/1000</f>
        <v>0</v>
      </c>
      <c r="E14" s="2"/>
      <c r="F14" s="2"/>
      <c r="G14" s="2"/>
    </row>
    <row r="15" spans="1:7" ht="24" x14ac:dyDescent="0.55000000000000004">
      <c r="A15" s="2"/>
      <c r="B15" s="215" t="s">
        <v>164</v>
      </c>
      <c r="C15" s="216"/>
      <c r="D15" s="216"/>
      <c r="E15" s="2"/>
      <c r="F15" s="2"/>
      <c r="G15" s="2"/>
    </row>
    <row r="16" spans="1:7" ht="24" x14ac:dyDescent="0.55000000000000004">
      <c r="A16" s="2"/>
      <c r="B16" s="59" t="s">
        <v>165</v>
      </c>
      <c r="C16" s="155">
        <f>SUM(ขนส่งทางถนน!F11:F17,ขนส่งทางถนน!F23:F29)</f>
        <v>0</v>
      </c>
      <c r="D16" s="173">
        <f>C16/1000</f>
        <v>0</v>
      </c>
      <c r="E16" s="2"/>
      <c r="F16" s="2"/>
      <c r="G16" s="2"/>
    </row>
    <row r="17" spans="1:7" ht="24" x14ac:dyDescent="0.55000000000000004">
      <c r="A17" s="2"/>
      <c r="B17" s="59" t="s">
        <v>166</v>
      </c>
      <c r="C17" s="155">
        <f>SUM(ขนส่งทางราง!F11:F18,ขนส่งทางราง!F25)</f>
        <v>0</v>
      </c>
      <c r="D17" s="173">
        <f>C17/1000</f>
        <v>0</v>
      </c>
      <c r="E17" s="2"/>
      <c r="F17" s="2"/>
      <c r="G17" s="2"/>
    </row>
    <row r="18" spans="1:7" ht="24" x14ac:dyDescent="0.55000000000000004">
      <c r="A18" s="2"/>
      <c r="B18" s="59" t="s">
        <v>167</v>
      </c>
      <c r="C18" s="155">
        <f>SUM(ขนส่งทางน้ำ!F11:F17,ขนส่งทางน้ำ!F23:F29)</f>
        <v>0</v>
      </c>
      <c r="D18" s="173">
        <f>C18/1000</f>
        <v>0</v>
      </c>
      <c r="E18" s="2"/>
      <c r="F18" s="2"/>
      <c r="G18" s="2"/>
    </row>
    <row r="19" spans="1:7" ht="24" x14ac:dyDescent="0.55000000000000004">
      <c r="A19" s="2"/>
      <c r="B19" s="59" t="s">
        <v>168</v>
      </c>
      <c r="C19" s="155"/>
      <c r="D19" s="174"/>
      <c r="E19" s="2"/>
      <c r="F19" s="2"/>
      <c r="G19" s="2"/>
    </row>
    <row r="20" spans="1:7" ht="24" x14ac:dyDescent="0.55000000000000004">
      <c r="A20" s="2"/>
      <c r="B20" s="215" t="s">
        <v>169</v>
      </c>
      <c r="C20" s="216"/>
      <c r="D20" s="216"/>
      <c r="E20" s="2"/>
      <c r="F20" s="2"/>
      <c r="G20" s="2"/>
    </row>
    <row r="21" spans="1:7" ht="24" x14ac:dyDescent="0.55000000000000004">
      <c r="A21" s="2"/>
      <c r="B21" s="59" t="s">
        <v>170</v>
      </c>
      <c r="C21" s="155">
        <f>VLOOKUP(BaseYear,การกำจัดขยะแบบฝังกลบ!B11:D28,3,TRUE)</f>
        <v>0</v>
      </c>
      <c r="D21" s="175">
        <f>C21/1000</f>
        <v>0</v>
      </c>
      <c r="E21" s="2"/>
      <c r="F21" s="2"/>
      <c r="G21" s="2"/>
    </row>
    <row r="22" spans="1:7" ht="24" x14ac:dyDescent="0.55000000000000004">
      <c r="A22" s="2"/>
      <c r="B22" s="59" t="s">
        <v>171</v>
      </c>
      <c r="C22" s="155"/>
      <c r="D22" s="174"/>
      <c r="E22" s="2"/>
      <c r="F22" s="2"/>
      <c r="G22" s="2"/>
    </row>
    <row r="23" spans="1:7" ht="24" x14ac:dyDescent="0.55000000000000004">
      <c r="A23" s="2"/>
      <c r="B23" s="59" t="s">
        <v>172</v>
      </c>
      <c r="C23" s="155">
        <f>SUM(กำจัดขยะด้วยวิธีเผาไหม้!E16:E33)</f>
        <v>0</v>
      </c>
      <c r="D23" s="175">
        <f>C23/1000</f>
        <v>0</v>
      </c>
      <c r="E23" s="2"/>
      <c r="F23" s="2"/>
      <c r="G23" s="2"/>
    </row>
    <row r="24" spans="1:7" ht="24" x14ac:dyDescent="0.55000000000000004">
      <c r="A24" s="2"/>
      <c r="B24" s="59" t="s">
        <v>173</v>
      </c>
      <c r="C24" s="155">
        <f>SUM(การบำบัดน้ำเสีย!F11:F28)</f>
        <v>0</v>
      </c>
      <c r="D24" s="175">
        <f>C24/1000</f>
        <v>0</v>
      </c>
      <c r="E24" s="2"/>
      <c r="F24" s="2"/>
      <c r="G24" s="2"/>
    </row>
    <row r="25" spans="1:7" ht="24" x14ac:dyDescent="0.55000000000000004">
      <c r="A25" s="2"/>
      <c r="B25" s="215" t="s">
        <v>174</v>
      </c>
      <c r="C25" s="216"/>
      <c r="D25" s="216"/>
      <c r="E25" s="2"/>
      <c r="F25" s="2"/>
      <c r="G25" s="2"/>
    </row>
    <row r="26" spans="1:7" ht="24" x14ac:dyDescent="0.55000000000000004">
      <c r="A26" s="2"/>
      <c r="B26" s="59" t="s">
        <v>175</v>
      </c>
      <c r="C26" s="149">
        <f>SUM(การจัดการปศุสัตว์!K12:K28)</f>
        <v>0</v>
      </c>
      <c r="D26" s="176">
        <f>C26/1000</f>
        <v>0</v>
      </c>
      <c r="E26" s="2"/>
      <c r="F26" s="2"/>
      <c r="G26" s="2"/>
    </row>
    <row r="27" spans="1:7" ht="24" x14ac:dyDescent="0.55000000000000004">
      <c r="A27" s="2"/>
      <c r="B27" s="59" t="s">
        <v>176</v>
      </c>
      <c r="C27" s="149"/>
      <c r="D27" s="56"/>
      <c r="E27" s="2"/>
      <c r="F27" s="2"/>
      <c r="G27" s="2"/>
    </row>
    <row r="28" spans="1:7" ht="24" x14ac:dyDescent="0.55000000000000004">
      <c r="A28" s="2"/>
      <c r="B28" s="59" t="s">
        <v>177</v>
      </c>
      <c r="C28" s="149"/>
      <c r="D28" s="56"/>
      <c r="E28" s="2"/>
      <c r="F28" s="2"/>
      <c r="G28" s="2"/>
    </row>
    <row r="29" spans="1:7" ht="24" x14ac:dyDescent="0.55000000000000004">
      <c r="A29" s="2"/>
      <c r="B29" s="59" t="s">
        <v>178</v>
      </c>
      <c r="C29" s="149"/>
      <c r="D29" s="56"/>
      <c r="E29" s="2"/>
      <c r="F29" s="2"/>
      <c r="G29" s="2"/>
    </row>
    <row r="30" spans="1:7" x14ac:dyDescent="0.5">
      <c r="A30" s="2"/>
      <c r="B30" s="2"/>
      <c r="C30" s="2"/>
      <c r="D30" s="2"/>
      <c r="E30" s="2"/>
      <c r="F30" s="2"/>
      <c r="G30" s="2"/>
    </row>
    <row r="31" spans="1:7" x14ac:dyDescent="0.5">
      <c r="A31" s="2"/>
      <c r="B31" s="2"/>
      <c r="C31" s="2"/>
      <c r="D31" s="2"/>
      <c r="E31" s="2"/>
      <c r="F31" s="2"/>
      <c r="G31" s="2"/>
    </row>
  </sheetData>
  <mergeCells count="4">
    <mergeCell ref="B9:D9"/>
    <mergeCell ref="B15:D15"/>
    <mergeCell ref="B20:D20"/>
    <mergeCell ref="B25:D2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4" zoomScale="115" zoomScaleNormal="115" workbookViewId="0"/>
  </sheetViews>
  <sheetFormatPr defaultRowHeight="21.75" x14ac:dyDescent="0.5"/>
  <cols>
    <col min="1" max="1" width="9" style="1" customWidth="1"/>
    <col min="2" max="2" width="43.375" style="1" customWidth="1"/>
    <col min="3" max="6" width="15.625" style="1" customWidth="1"/>
    <col min="7" max="16384" width="9" style="1"/>
  </cols>
  <sheetData>
    <row r="1" spans="1:9" x14ac:dyDescent="0.5">
      <c r="A1" s="4"/>
      <c r="B1" s="4"/>
      <c r="C1" s="4"/>
      <c r="D1" s="4"/>
      <c r="E1" s="4"/>
      <c r="F1" s="4"/>
      <c r="G1" s="4"/>
      <c r="H1" s="4"/>
      <c r="I1" s="4"/>
    </row>
    <row r="2" spans="1:9" x14ac:dyDescent="0.5">
      <c r="A2" s="4"/>
      <c r="B2" s="4"/>
      <c r="C2" s="4"/>
      <c r="D2" s="4"/>
      <c r="E2" s="4"/>
      <c r="F2" s="4"/>
      <c r="G2" s="4"/>
      <c r="H2" s="4"/>
      <c r="I2" s="4"/>
    </row>
    <row r="3" spans="1:9" x14ac:dyDescent="0.5">
      <c r="A3" s="4"/>
      <c r="B3" s="4"/>
      <c r="C3" s="4"/>
      <c r="D3" s="4"/>
      <c r="E3" s="4"/>
      <c r="F3" s="4"/>
      <c r="G3" s="4"/>
      <c r="H3" s="4"/>
      <c r="I3" s="4"/>
    </row>
    <row r="4" spans="1:9" ht="24" customHeight="1" x14ac:dyDescent="0.5">
      <c r="A4" s="3"/>
      <c r="B4" s="3"/>
      <c r="C4" s="3"/>
      <c r="D4" s="3"/>
      <c r="E4" s="3"/>
      <c r="F4" s="3"/>
      <c r="G4" s="3"/>
      <c r="H4" s="3"/>
      <c r="I4" s="3"/>
    </row>
    <row r="5" spans="1:9" x14ac:dyDescent="0.5">
      <c r="A5" s="2"/>
      <c r="B5" s="2"/>
      <c r="C5" s="2"/>
      <c r="D5" s="2"/>
      <c r="E5" s="2"/>
      <c r="F5" s="2"/>
      <c r="G5" s="2"/>
      <c r="H5" s="2"/>
      <c r="I5" s="2"/>
    </row>
    <row r="6" spans="1:9" ht="31.5" thickBot="1" x14ac:dyDescent="0.75">
      <c r="A6" s="2"/>
      <c r="B6" s="54" t="s">
        <v>305</v>
      </c>
      <c r="C6" s="179">
        <f>IF(F11=0,"",SUM(F11:F15,F17:F20,F22:F25,F27:F30))</f>
        <v>1098656.8203686567</v>
      </c>
      <c r="D6" s="180" t="str">
        <f>IF(C6="","","tonnes CO2eq")</f>
        <v>tonnes CO2eq</v>
      </c>
      <c r="E6" s="55"/>
      <c r="F6" s="55"/>
      <c r="G6" s="55"/>
      <c r="H6" s="2"/>
      <c r="I6" s="2"/>
    </row>
    <row r="7" spans="1:9" ht="6.95" customHeight="1" x14ac:dyDescent="0.5">
      <c r="A7" s="2"/>
      <c r="B7" s="2"/>
      <c r="C7" s="2"/>
      <c r="D7" s="2"/>
      <c r="E7" s="2"/>
      <c r="F7" s="2"/>
      <c r="G7" s="2"/>
      <c r="H7" s="2"/>
      <c r="I7" s="2"/>
    </row>
    <row r="8" spans="1:9" ht="25.5" x14ac:dyDescent="0.5">
      <c r="A8" s="2"/>
      <c r="B8" s="220" t="s">
        <v>180</v>
      </c>
      <c r="C8" s="220" t="s">
        <v>304</v>
      </c>
      <c r="D8" s="220"/>
      <c r="E8" s="220"/>
      <c r="F8" s="220"/>
      <c r="G8" s="2"/>
      <c r="H8" s="2"/>
      <c r="I8" s="2"/>
    </row>
    <row r="9" spans="1:9" ht="24" x14ac:dyDescent="0.5">
      <c r="A9" s="2"/>
      <c r="B9" s="220"/>
      <c r="C9" s="61" t="s">
        <v>183</v>
      </c>
      <c r="D9" s="61" t="s">
        <v>184</v>
      </c>
      <c r="E9" s="61" t="s">
        <v>185</v>
      </c>
      <c r="F9" s="61" t="s">
        <v>186</v>
      </c>
      <c r="G9" s="2"/>
      <c r="H9" s="2"/>
      <c r="I9" s="2"/>
    </row>
    <row r="10" spans="1:9" ht="24" x14ac:dyDescent="0.55000000000000004">
      <c r="A10" s="2"/>
      <c r="B10" s="221" t="s">
        <v>158</v>
      </c>
      <c r="C10" s="222"/>
      <c r="D10" s="222"/>
      <c r="E10" s="222"/>
      <c r="F10" s="223"/>
      <c r="G10" s="2"/>
      <c r="H10" s="2"/>
      <c r="I10" s="2"/>
    </row>
    <row r="11" spans="1:9" ht="24" x14ac:dyDescent="0.55000000000000004">
      <c r="A11" s="2"/>
      <c r="B11" s="59" t="s">
        <v>159</v>
      </c>
      <c r="C11" s="177">
        <f>33671.184851118-D11</f>
        <v>758.00060111800121</v>
      </c>
      <c r="D11" s="177">
        <v>32913.184249999998</v>
      </c>
      <c r="E11" s="178"/>
      <c r="F11" s="65">
        <f>SUM(C11:E11)</f>
        <v>33671.184851118</v>
      </c>
      <c r="G11" s="2"/>
      <c r="H11" s="2"/>
      <c r="I11" s="2"/>
    </row>
    <row r="12" spans="1:9" ht="24" x14ac:dyDescent="0.55000000000000004">
      <c r="A12" s="2"/>
      <c r="B12" s="59" t="s">
        <v>160</v>
      </c>
      <c r="C12" s="177"/>
      <c r="D12" s="177">
        <v>2971.2699419169994</v>
      </c>
      <c r="E12" s="178"/>
      <c r="F12" s="65">
        <f>SUM(C12:E12)</f>
        <v>2971.2699419169994</v>
      </c>
      <c r="G12" s="2"/>
      <c r="H12" s="2"/>
      <c r="I12" s="2"/>
    </row>
    <row r="13" spans="1:9" ht="24" x14ac:dyDescent="0.55000000000000004">
      <c r="A13" s="2"/>
      <c r="B13" s="59" t="s">
        <v>161</v>
      </c>
      <c r="C13" s="177">
        <f>738021.339424025-D13</f>
        <v>14166.509904025006</v>
      </c>
      <c r="D13" s="177">
        <v>723854.82952000003</v>
      </c>
      <c r="E13" s="178"/>
      <c r="F13" s="65">
        <f>SUM(C13:E13)</f>
        <v>738021.33942402503</v>
      </c>
      <c r="G13" s="2"/>
      <c r="H13" s="2"/>
      <c r="I13" s="2"/>
    </row>
    <row r="14" spans="1:9" ht="24" x14ac:dyDescent="0.55000000000000004">
      <c r="A14" s="2"/>
      <c r="B14" s="59" t="s">
        <v>162</v>
      </c>
      <c r="C14" s="177"/>
      <c r="D14" s="177"/>
      <c r="E14" s="178">
        <v>33.623640000000002</v>
      </c>
      <c r="F14" s="65">
        <f>SUM(C14:E14)</f>
        <v>33.623640000000002</v>
      </c>
      <c r="G14" s="2"/>
      <c r="H14" s="2"/>
      <c r="I14" s="2"/>
    </row>
    <row r="15" spans="1:9" ht="24" x14ac:dyDescent="0.55000000000000004">
      <c r="A15" s="2"/>
      <c r="B15" s="59" t="s">
        <v>163</v>
      </c>
      <c r="C15" s="177"/>
      <c r="D15" s="177"/>
      <c r="E15" s="178">
        <v>1406.33304</v>
      </c>
      <c r="F15" s="65">
        <f>SUM(C15:E15)</f>
        <v>1406.33304</v>
      </c>
      <c r="G15" s="2"/>
      <c r="H15" s="2"/>
      <c r="I15" s="2"/>
    </row>
    <row r="16" spans="1:9" ht="24" x14ac:dyDescent="0.55000000000000004">
      <c r="A16" s="2"/>
      <c r="B16" s="217" t="s">
        <v>164</v>
      </c>
      <c r="C16" s="218"/>
      <c r="D16" s="218"/>
      <c r="E16" s="218"/>
      <c r="F16" s="219"/>
      <c r="G16" s="2"/>
      <c r="H16" s="2"/>
      <c r="I16" s="2"/>
    </row>
    <row r="17" spans="1:9" ht="24" x14ac:dyDescent="0.55000000000000004">
      <c r="A17" s="2"/>
      <c r="B17" s="59" t="s">
        <v>165</v>
      </c>
      <c r="C17" s="177">
        <v>62514.057297400002</v>
      </c>
      <c r="D17" s="69"/>
      <c r="E17" s="68"/>
      <c r="F17" s="65">
        <f>SUM(C17:E17)</f>
        <v>62514.057297400002</v>
      </c>
      <c r="G17" s="2"/>
      <c r="H17" s="2"/>
      <c r="I17" s="2"/>
    </row>
    <row r="18" spans="1:9" ht="24" x14ac:dyDescent="0.55000000000000004">
      <c r="A18" s="2"/>
      <c r="B18" s="59" t="s">
        <v>166</v>
      </c>
      <c r="C18" s="181">
        <v>110.27213999999999</v>
      </c>
      <c r="D18" s="69"/>
      <c r="E18" s="182">
        <f>3034.6892928-C18</f>
        <v>2924.4171528000002</v>
      </c>
      <c r="F18" s="65">
        <f>SUM(C18:E18)</f>
        <v>3034.6892928000002</v>
      </c>
      <c r="G18" s="2"/>
      <c r="H18" s="2"/>
      <c r="I18" s="2"/>
    </row>
    <row r="19" spans="1:9" ht="24" x14ac:dyDescent="0.55000000000000004">
      <c r="A19" s="2"/>
      <c r="B19" s="59" t="s">
        <v>167</v>
      </c>
      <c r="C19" s="183">
        <v>8766.4668239999992</v>
      </c>
      <c r="D19" s="69"/>
      <c r="E19" s="68"/>
      <c r="F19" s="65">
        <f>SUM(C19:E19)</f>
        <v>8766.4668239999992</v>
      </c>
      <c r="G19" s="2"/>
      <c r="H19" s="2"/>
      <c r="I19" s="2"/>
    </row>
    <row r="20" spans="1:9" ht="24" x14ac:dyDescent="0.55000000000000004">
      <c r="A20" s="2"/>
      <c r="B20" s="59" t="s">
        <v>168</v>
      </c>
      <c r="C20" s="69"/>
      <c r="D20" s="69"/>
      <c r="E20" s="68"/>
      <c r="F20" s="65">
        <f>SUM(C20:E20)</f>
        <v>0</v>
      </c>
      <c r="G20" s="2"/>
      <c r="H20" s="2"/>
      <c r="I20" s="2"/>
    </row>
    <row r="21" spans="1:9" ht="24" x14ac:dyDescent="0.55000000000000004">
      <c r="A21" s="2"/>
      <c r="B21" s="217" t="s">
        <v>169</v>
      </c>
      <c r="C21" s="218"/>
      <c r="D21" s="218"/>
      <c r="E21" s="218"/>
      <c r="F21" s="219"/>
      <c r="G21" s="2"/>
      <c r="H21" s="2"/>
      <c r="I21" s="2"/>
    </row>
    <row r="22" spans="1:9" ht="24" x14ac:dyDescent="0.55000000000000004">
      <c r="A22" s="2"/>
      <c r="B22" s="59" t="s">
        <v>170</v>
      </c>
      <c r="C22" s="183">
        <v>247710.13946777166</v>
      </c>
      <c r="D22" s="66"/>
      <c r="E22" s="69"/>
      <c r="F22" s="65">
        <f>SUM(C22:E22)</f>
        <v>247710.13946777166</v>
      </c>
      <c r="G22" s="2"/>
      <c r="H22" s="2"/>
      <c r="I22" s="2"/>
    </row>
    <row r="23" spans="1:9" ht="24" x14ac:dyDescent="0.55000000000000004">
      <c r="A23" s="2"/>
      <c r="B23" s="59" t="s">
        <v>171</v>
      </c>
      <c r="C23" s="69"/>
      <c r="D23" s="66"/>
      <c r="E23" s="69"/>
      <c r="F23" s="65">
        <f>SUM(C23:E23)</f>
        <v>0</v>
      </c>
      <c r="G23" s="2"/>
      <c r="H23" s="2"/>
      <c r="I23" s="2"/>
    </row>
    <row r="24" spans="1:9" ht="24" x14ac:dyDescent="0.55000000000000004">
      <c r="A24" s="2"/>
      <c r="B24" s="59" t="s">
        <v>172</v>
      </c>
      <c r="C24" s="69"/>
      <c r="D24" s="66"/>
      <c r="E24" s="181">
        <v>8.0519999999999996</v>
      </c>
      <c r="F24" s="65">
        <f>SUM(C24:E24)</f>
        <v>8.0519999999999996</v>
      </c>
      <c r="G24" s="2"/>
      <c r="H24" s="2"/>
      <c r="I24" s="2"/>
    </row>
    <row r="25" spans="1:9" ht="24" x14ac:dyDescent="0.55000000000000004">
      <c r="A25" s="2"/>
      <c r="B25" s="59" t="s">
        <v>173</v>
      </c>
      <c r="C25" s="181">
        <v>0.51458962499999994</v>
      </c>
      <c r="D25" s="66"/>
      <c r="E25" s="69"/>
      <c r="F25" s="65">
        <f>SUM(C25:E25)</f>
        <v>0.51458962499999994</v>
      </c>
      <c r="G25" s="2"/>
      <c r="H25" s="2"/>
      <c r="I25" s="2"/>
    </row>
    <row r="26" spans="1:9" ht="24" x14ac:dyDescent="0.55000000000000004">
      <c r="A26" s="2"/>
      <c r="B26" s="217" t="s">
        <v>174</v>
      </c>
      <c r="C26" s="218"/>
      <c r="D26" s="218"/>
      <c r="E26" s="218"/>
      <c r="F26" s="219"/>
      <c r="G26" s="2"/>
      <c r="H26" s="2"/>
      <c r="I26" s="2"/>
    </row>
    <row r="27" spans="1:9" ht="24" x14ac:dyDescent="0.55000000000000004">
      <c r="A27" s="2"/>
      <c r="B27" s="59" t="s">
        <v>175</v>
      </c>
      <c r="C27" s="184">
        <v>519.15</v>
      </c>
      <c r="D27" s="66"/>
      <c r="E27" s="67"/>
      <c r="F27" s="65">
        <f>SUM(C27:E27)</f>
        <v>519.15</v>
      </c>
      <c r="G27" s="2"/>
      <c r="H27" s="2"/>
      <c r="I27" s="2"/>
    </row>
    <row r="28" spans="1:9" ht="24" x14ac:dyDescent="0.55000000000000004">
      <c r="A28" s="2"/>
      <c r="B28" s="59" t="s">
        <v>176</v>
      </c>
      <c r="C28" s="68"/>
      <c r="D28" s="66"/>
      <c r="E28" s="67"/>
      <c r="F28" s="65">
        <f>SUM(C28:E28)</f>
        <v>0</v>
      </c>
      <c r="G28" s="2"/>
      <c r="H28" s="2"/>
      <c r="I28" s="2"/>
    </row>
    <row r="29" spans="1:9" ht="24" x14ac:dyDescent="0.55000000000000004">
      <c r="A29" s="2"/>
      <c r="B29" s="59" t="s">
        <v>177</v>
      </c>
      <c r="C29" s="68"/>
      <c r="D29" s="66"/>
      <c r="E29" s="67"/>
      <c r="F29" s="65">
        <f>SUM(C29:E29)</f>
        <v>0</v>
      </c>
      <c r="G29" s="2"/>
      <c r="H29" s="2"/>
      <c r="I29" s="2"/>
    </row>
    <row r="30" spans="1:9" ht="24" x14ac:dyDescent="0.55000000000000004">
      <c r="A30" s="2"/>
      <c r="B30" s="59" t="s">
        <v>178</v>
      </c>
      <c r="C30" s="68"/>
      <c r="D30" s="66"/>
      <c r="E30" s="67"/>
      <c r="F30" s="65">
        <f>SUM(C30:E30)</f>
        <v>0</v>
      </c>
      <c r="G30" s="2"/>
      <c r="H30" s="2"/>
      <c r="I30" s="2"/>
    </row>
    <row r="31" spans="1:9" x14ac:dyDescent="0.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5">
      <c r="A32" s="2"/>
      <c r="B32" s="2"/>
      <c r="C32" s="2"/>
      <c r="D32" s="2"/>
      <c r="E32" s="2"/>
      <c r="F32" s="2"/>
      <c r="G32" s="2"/>
      <c r="H32" s="2"/>
      <c r="I32" s="2"/>
    </row>
  </sheetData>
  <mergeCells count="6">
    <mergeCell ref="B26:F26"/>
    <mergeCell ref="B8:B9"/>
    <mergeCell ref="C8:F8"/>
    <mergeCell ref="B10:F10"/>
    <mergeCell ref="B16:F16"/>
    <mergeCell ref="B21:F2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30" zoomScaleNormal="130" workbookViewId="0">
      <selection activeCell="N17" sqref="N17"/>
    </sheetView>
  </sheetViews>
  <sheetFormatPr defaultRowHeight="21.75" x14ac:dyDescent="0.5"/>
  <cols>
    <col min="1" max="1" width="9" style="1" customWidth="1"/>
    <col min="2" max="16384" width="9" style="1"/>
  </cols>
  <sheetData>
    <row r="1" spans="1:13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</sheetData>
  <sheetProtection selectLockedCells="1" selectUnlockedCells="1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45" zoomScaleNormal="145" workbookViewId="0">
      <selection activeCell="B8" sqref="B8"/>
    </sheetView>
  </sheetViews>
  <sheetFormatPr defaultRowHeight="21.75" x14ac:dyDescent="0.5"/>
  <cols>
    <col min="1" max="1" width="9" style="1" customWidth="1"/>
    <col min="2" max="16384" width="9" style="1"/>
  </cols>
  <sheetData>
    <row r="1" spans="1:13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zoomScale="130" zoomScaleNormal="130" workbookViewId="0"/>
  </sheetViews>
  <sheetFormatPr defaultRowHeight="21.75" x14ac:dyDescent="0.5"/>
  <cols>
    <col min="1" max="1" width="21.25" style="1" bestFit="1" customWidth="1"/>
    <col min="2" max="2" width="16.25" style="1" bestFit="1" customWidth="1"/>
    <col min="3" max="3" width="8" style="17" bestFit="1" customWidth="1"/>
    <col min="4" max="4" width="9.75" style="17" bestFit="1" customWidth="1"/>
    <col min="5" max="5" width="26.25" style="17" bestFit="1" customWidth="1"/>
    <col min="6" max="6" width="15.5" style="1" bestFit="1" customWidth="1"/>
    <col min="7" max="16384" width="9" style="1"/>
  </cols>
  <sheetData>
    <row r="1" spans="1:14" x14ac:dyDescent="0.5">
      <c r="A1" s="4"/>
      <c r="B1" s="4"/>
      <c r="C1" s="14"/>
      <c r="D1" s="14"/>
      <c r="E1" s="14"/>
      <c r="F1" s="4"/>
      <c r="G1" s="4"/>
      <c r="H1" s="4"/>
      <c r="I1" s="4"/>
      <c r="J1" s="4"/>
      <c r="K1" s="4"/>
      <c r="L1" s="4"/>
      <c r="M1" s="4"/>
    </row>
    <row r="2" spans="1:14" x14ac:dyDescent="0.5">
      <c r="A2" s="4"/>
      <c r="B2" s="4"/>
      <c r="C2" s="14"/>
      <c r="D2" s="14"/>
      <c r="E2" s="14"/>
      <c r="F2" s="4"/>
      <c r="G2" s="4"/>
      <c r="H2" s="4"/>
      <c r="I2" s="4"/>
      <c r="J2" s="4"/>
      <c r="K2" s="4"/>
      <c r="L2" s="4"/>
      <c r="M2" s="4"/>
    </row>
    <row r="3" spans="1:14" x14ac:dyDescent="0.5">
      <c r="A3" s="4"/>
      <c r="B3" s="4"/>
      <c r="C3" s="14"/>
      <c r="D3" s="14"/>
      <c r="E3" s="14"/>
      <c r="F3" s="4"/>
      <c r="G3" s="4"/>
      <c r="H3" s="4"/>
      <c r="I3" s="4"/>
      <c r="J3" s="4"/>
      <c r="K3" s="4"/>
      <c r="L3" s="4"/>
      <c r="M3" s="4"/>
    </row>
    <row r="4" spans="1:14" ht="24" customHeight="1" x14ac:dyDescent="0.5">
      <c r="A4" s="3"/>
      <c r="B4" s="3"/>
      <c r="C4" s="15"/>
      <c r="D4" s="15"/>
      <c r="E4" s="15"/>
      <c r="F4" s="3"/>
      <c r="G4" s="3"/>
      <c r="H4" s="3"/>
      <c r="I4" s="3"/>
      <c r="J4" s="3"/>
      <c r="K4" s="3"/>
      <c r="L4" s="3"/>
      <c r="M4" s="3"/>
    </row>
    <row r="5" spans="1:14" ht="24" customHeight="1" x14ac:dyDescent="0.5">
      <c r="A5" s="9"/>
      <c r="B5" s="9"/>
      <c r="C5" s="16"/>
      <c r="D5" s="16"/>
      <c r="E5" s="16"/>
      <c r="F5" s="9"/>
      <c r="G5" s="9"/>
      <c r="H5" s="9"/>
      <c r="I5" s="9"/>
      <c r="J5" s="9"/>
      <c r="K5" s="9"/>
      <c r="L5" s="9"/>
      <c r="M5" s="9"/>
    </row>
    <row r="6" spans="1:14" x14ac:dyDescent="0.5">
      <c r="A6" s="2"/>
      <c r="B6" s="2"/>
      <c r="C6" s="10"/>
      <c r="D6" s="10"/>
      <c r="E6" s="10"/>
      <c r="F6" s="2"/>
      <c r="G6" s="2"/>
      <c r="H6" s="2"/>
      <c r="I6" s="2"/>
      <c r="J6" s="2"/>
      <c r="K6" s="2"/>
      <c r="L6" s="2"/>
      <c r="M6" s="2"/>
    </row>
    <row r="7" spans="1:14" ht="30.75" x14ac:dyDescent="0.7">
      <c r="A7" s="224" t="s">
        <v>67</v>
      </c>
      <c r="B7" s="224"/>
      <c r="C7" s="224"/>
      <c r="D7" s="224"/>
      <c r="E7" s="224"/>
      <c r="F7" s="2"/>
      <c r="G7" s="2"/>
      <c r="H7" s="2"/>
      <c r="I7" s="2"/>
      <c r="J7" s="2"/>
      <c r="K7" s="2"/>
      <c r="L7" s="2"/>
      <c r="M7" s="2"/>
    </row>
    <row r="8" spans="1:14" ht="22.5" thickBot="1" x14ac:dyDescent="0.55000000000000004">
      <c r="A8" s="27" t="s">
        <v>74</v>
      </c>
      <c r="B8" s="28" t="s">
        <v>75</v>
      </c>
      <c r="C8" s="28" t="s">
        <v>45</v>
      </c>
      <c r="D8" s="28" t="s">
        <v>42</v>
      </c>
      <c r="E8" s="25" t="s">
        <v>73</v>
      </c>
      <c r="F8" s="2"/>
      <c r="G8" s="2"/>
      <c r="H8" s="2"/>
      <c r="I8" s="2"/>
      <c r="J8" s="2"/>
      <c r="K8" s="2"/>
      <c r="L8" s="2"/>
      <c r="M8" s="2"/>
    </row>
    <row r="9" spans="1:14" ht="22.5" thickTop="1" x14ac:dyDescent="0.5">
      <c r="A9" s="24" t="s">
        <v>68</v>
      </c>
      <c r="B9" s="24" t="s">
        <v>69</v>
      </c>
      <c r="C9" s="22" t="s">
        <v>70</v>
      </c>
      <c r="D9" s="22" t="s">
        <v>71</v>
      </c>
      <c r="E9" s="22">
        <v>0.58209999999999995</v>
      </c>
      <c r="F9" s="2"/>
      <c r="G9" s="2"/>
      <c r="H9" s="2"/>
      <c r="I9" s="2"/>
      <c r="J9" s="2"/>
      <c r="K9" s="2"/>
      <c r="L9" s="2"/>
      <c r="M9" s="2"/>
    </row>
    <row r="10" spans="1:14" x14ac:dyDescent="0.5">
      <c r="A10" s="2"/>
      <c r="B10" s="2"/>
      <c r="C10" s="20"/>
      <c r="D10" s="20"/>
      <c r="E10" s="20"/>
      <c r="F10" s="2"/>
      <c r="G10" s="2"/>
      <c r="H10" s="2"/>
      <c r="I10" s="2"/>
      <c r="J10" s="2"/>
      <c r="K10" s="2"/>
      <c r="L10" s="2"/>
      <c r="M10" s="2"/>
    </row>
    <row r="11" spans="1:14" ht="30.75" x14ac:dyDescent="0.7">
      <c r="A11" s="224" t="s">
        <v>77</v>
      </c>
      <c r="B11" s="224"/>
      <c r="C11" s="224"/>
      <c r="D11" s="224"/>
      <c r="E11" s="224"/>
      <c r="F11" s="26"/>
      <c r="G11" s="2"/>
      <c r="H11" s="2"/>
      <c r="I11" s="2"/>
      <c r="J11" s="2"/>
      <c r="K11" s="2"/>
      <c r="L11" s="2"/>
      <c r="M11" s="2"/>
    </row>
    <row r="12" spans="1:14" x14ac:dyDescent="0.5">
      <c r="A12" s="21" t="s">
        <v>2</v>
      </c>
      <c r="B12" s="22" t="s">
        <v>3</v>
      </c>
      <c r="C12" s="22" t="s">
        <v>45</v>
      </c>
      <c r="D12" s="22" t="s">
        <v>42</v>
      </c>
      <c r="E12" s="22" t="s">
        <v>72</v>
      </c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5">
      <c r="A13" s="23" t="s">
        <v>44</v>
      </c>
      <c r="B13" s="24" t="s">
        <v>9</v>
      </c>
      <c r="C13" s="22" t="s">
        <v>46</v>
      </c>
      <c r="D13" s="22" t="s">
        <v>47</v>
      </c>
      <c r="E13" s="22">
        <v>5.7299999999999997E-2</v>
      </c>
      <c r="F13" s="2"/>
      <c r="G13" s="2"/>
      <c r="H13" s="2"/>
      <c r="I13" s="2"/>
      <c r="J13" s="2"/>
      <c r="K13" s="2"/>
      <c r="L13" s="2"/>
      <c r="M13" s="2"/>
    </row>
    <row r="14" spans="1:14" x14ac:dyDescent="0.5">
      <c r="A14" s="24" t="s">
        <v>48</v>
      </c>
      <c r="B14" s="24" t="s">
        <v>49</v>
      </c>
      <c r="C14" s="22" t="s">
        <v>50</v>
      </c>
      <c r="D14" s="22" t="s">
        <v>51</v>
      </c>
      <c r="E14" s="22">
        <v>1.0624</v>
      </c>
      <c r="F14" s="2"/>
      <c r="G14" s="2"/>
      <c r="H14" s="2"/>
      <c r="I14" s="2"/>
      <c r="J14" s="2"/>
      <c r="K14" s="2"/>
      <c r="L14" s="2"/>
      <c r="M14" s="2"/>
    </row>
    <row r="15" spans="1:14" x14ac:dyDescent="0.5">
      <c r="A15" s="24" t="s">
        <v>24</v>
      </c>
      <c r="B15" s="24" t="s">
        <v>25</v>
      </c>
      <c r="C15" s="22" t="s">
        <v>52</v>
      </c>
      <c r="D15" s="22" t="s">
        <v>53</v>
      </c>
      <c r="E15" s="22">
        <v>3.0882999999999998</v>
      </c>
      <c r="F15" s="2"/>
      <c r="G15" s="2"/>
      <c r="H15" s="2"/>
      <c r="I15" s="2"/>
      <c r="J15" s="2"/>
      <c r="K15" s="2"/>
      <c r="L15" s="2"/>
      <c r="M15" s="2"/>
    </row>
    <row r="16" spans="1:14" x14ac:dyDescent="0.5">
      <c r="A16" s="24" t="s">
        <v>54</v>
      </c>
      <c r="B16" s="24" t="s">
        <v>55</v>
      </c>
      <c r="C16" s="22" t="s">
        <v>52</v>
      </c>
      <c r="D16" s="22" t="s">
        <v>53</v>
      </c>
      <c r="E16" s="22">
        <v>2.7080000000000002</v>
      </c>
      <c r="F16" s="2"/>
      <c r="G16" s="2"/>
      <c r="H16" s="2"/>
      <c r="I16" s="2"/>
      <c r="J16" s="2"/>
      <c r="K16" s="2"/>
      <c r="L16" s="2"/>
      <c r="M16" s="2"/>
    </row>
    <row r="17" spans="1:13" x14ac:dyDescent="0.5">
      <c r="A17" s="24" t="s">
        <v>56</v>
      </c>
      <c r="B17" s="24" t="s">
        <v>57</v>
      </c>
      <c r="C17" s="22" t="s">
        <v>50</v>
      </c>
      <c r="D17" s="22" t="s">
        <v>51</v>
      </c>
      <c r="E17" s="22">
        <v>3.1013999999999999</v>
      </c>
      <c r="F17" s="2"/>
      <c r="G17" s="2"/>
      <c r="H17" s="2"/>
      <c r="I17" s="2"/>
      <c r="J17" s="2"/>
      <c r="K17" s="2"/>
      <c r="L17" s="2"/>
      <c r="M17" s="2"/>
    </row>
    <row r="18" spans="1:13" x14ac:dyDescent="0.5">
      <c r="A18" s="24" t="s">
        <v>58</v>
      </c>
      <c r="B18" s="24" t="s">
        <v>59</v>
      </c>
      <c r="C18" s="22" t="s">
        <v>50</v>
      </c>
      <c r="D18" s="22" t="s">
        <v>51</v>
      </c>
      <c r="E18" s="22">
        <v>2.5466000000000002</v>
      </c>
      <c r="F18" s="2"/>
      <c r="G18" s="2"/>
      <c r="H18" s="2"/>
      <c r="I18" s="2"/>
      <c r="J18" s="2"/>
      <c r="K18" s="2"/>
      <c r="L18" s="2"/>
      <c r="M18" s="2"/>
    </row>
    <row r="19" spans="1:13" x14ac:dyDescent="0.5">
      <c r="A19" s="24" t="s">
        <v>16</v>
      </c>
      <c r="B19" s="24" t="s">
        <v>17</v>
      </c>
      <c r="C19" s="22" t="s">
        <v>52</v>
      </c>
      <c r="D19" s="22" t="s">
        <v>53</v>
      </c>
      <c r="E19" s="22">
        <v>2.4777</v>
      </c>
      <c r="F19" s="2"/>
      <c r="G19" s="2"/>
      <c r="H19" s="2"/>
      <c r="I19" s="2"/>
      <c r="J19" s="2"/>
      <c r="K19" s="2"/>
      <c r="L19" s="2"/>
      <c r="M19" s="2"/>
    </row>
    <row r="20" spans="1:13" x14ac:dyDescent="0.5">
      <c r="A20" s="24" t="s">
        <v>65</v>
      </c>
      <c r="B20" s="24" t="s">
        <v>60</v>
      </c>
      <c r="C20" s="22" t="s">
        <v>52</v>
      </c>
      <c r="D20" s="22" t="s">
        <v>53</v>
      </c>
      <c r="E20" s="22">
        <v>1.6812</v>
      </c>
      <c r="F20" s="2"/>
      <c r="G20" s="2"/>
      <c r="H20" s="2"/>
      <c r="I20" s="2"/>
      <c r="J20" s="2"/>
      <c r="K20" s="2"/>
      <c r="L20" s="2"/>
      <c r="M20" s="2"/>
    </row>
    <row r="21" spans="1:13" x14ac:dyDescent="0.5">
      <c r="A21" s="24" t="s">
        <v>65</v>
      </c>
      <c r="B21" s="24" t="s">
        <v>60</v>
      </c>
      <c r="C21" s="22" t="s">
        <v>50</v>
      </c>
      <c r="D21" s="22" t="s">
        <v>51</v>
      </c>
      <c r="E21" s="22">
        <v>3.1133000000000002</v>
      </c>
      <c r="F21" s="19" t="s">
        <v>61</v>
      </c>
      <c r="G21" s="2"/>
      <c r="H21" s="2"/>
      <c r="I21" s="2"/>
      <c r="J21" s="2"/>
      <c r="K21" s="2"/>
      <c r="L21" s="2"/>
      <c r="M21" s="2"/>
    </row>
    <row r="22" spans="1:13" x14ac:dyDescent="0.5">
      <c r="A22" s="24" t="s">
        <v>18</v>
      </c>
      <c r="B22" s="24" t="s">
        <v>19</v>
      </c>
      <c r="C22" s="22" t="s">
        <v>52</v>
      </c>
      <c r="D22" s="22" t="s">
        <v>53</v>
      </c>
      <c r="E22" s="29">
        <f>(71900*39.77*0.000001*1)+(10*39.77*0.000001*25)+(0.6*39.77*0.000001*298)</f>
        <v>2.8765163760000001</v>
      </c>
      <c r="F22" s="19"/>
      <c r="G22" s="2"/>
      <c r="H22" s="2"/>
      <c r="I22" s="2"/>
      <c r="J22" s="2"/>
      <c r="K22" s="2"/>
      <c r="L22" s="2"/>
      <c r="M22" s="2"/>
    </row>
    <row r="23" spans="1:13" x14ac:dyDescent="0.5">
      <c r="A23" s="24" t="s">
        <v>10</v>
      </c>
      <c r="B23" s="24" t="s">
        <v>62</v>
      </c>
      <c r="C23" s="22" t="s">
        <v>52</v>
      </c>
      <c r="D23" s="22" t="s">
        <v>53</v>
      </c>
      <c r="E23" s="29">
        <f>(69300*31.48*0.000001*1)+(10*31.48*0.000001*25)+(0.6*31.48*0.000001*298)</f>
        <v>2.1950626239999997</v>
      </c>
      <c r="F23" s="19"/>
      <c r="G23" s="2"/>
      <c r="H23" s="2"/>
      <c r="I23" s="2"/>
      <c r="J23" s="2"/>
      <c r="K23" s="2"/>
      <c r="L23" s="2"/>
      <c r="M23" s="2"/>
    </row>
    <row r="24" spans="1:13" s="2" customFormat="1" x14ac:dyDescent="0.5">
      <c r="C24" s="20"/>
      <c r="D24" s="20"/>
      <c r="E24" s="20"/>
      <c r="F24" s="19"/>
    </row>
    <row r="25" spans="1:13" ht="30.75" x14ac:dyDescent="0.7">
      <c r="A25" s="224" t="s">
        <v>78</v>
      </c>
      <c r="B25" s="224"/>
      <c r="C25" s="224"/>
      <c r="D25" s="224"/>
      <c r="E25" s="224"/>
      <c r="F25" s="26"/>
      <c r="G25" s="2"/>
      <c r="H25" s="2"/>
      <c r="I25" s="2"/>
      <c r="J25" s="2"/>
      <c r="K25" s="2"/>
      <c r="L25" s="2"/>
      <c r="M25" s="2"/>
    </row>
    <row r="26" spans="1:13" x14ac:dyDescent="0.5">
      <c r="A26" s="21" t="s">
        <v>2</v>
      </c>
      <c r="B26" s="22" t="s">
        <v>3</v>
      </c>
      <c r="C26" s="22" t="s">
        <v>45</v>
      </c>
      <c r="D26" s="22" t="s">
        <v>42</v>
      </c>
      <c r="E26" s="22" t="s">
        <v>72</v>
      </c>
      <c r="F26" s="2"/>
      <c r="G26" s="2"/>
      <c r="H26" s="2"/>
      <c r="I26" s="2"/>
      <c r="J26" s="2"/>
      <c r="K26" s="2"/>
      <c r="L26" s="2"/>
      <c r="M26" s="2"/>
    </row>
    <row r="27" spans="1:13" x14ac:dyDescent="0.5">
      <c r="A27" s="24" t="s">
        <v>10</v>
      </c>
      <c r="B27" s="24" t="s">
        <v>62</v>
      </c>
      <c r="C27" s="22" t="s">
        <v>52</v>
      </c>
      <c r="D27" s="22" t="s">
        <v>53</v>
      </c>
      <c r="E27" s="22">
        <v>2.2376</v>
      </c>
      <c r="F27" s="2"/>
      <c r="G27" s="2"/>
      <c r="H27" s="2"/>
      <c r="I27" s="2"/>
      <c r="J27" s="2"/>
      <c r="K27" s="2"/>
      <c r="L27" s="2"/>
      <c r="M27" s="2"/>
    </row>
    <row r="28" spans="1:13" x14ac:dyDescent="0.5">
      <c r="A28" s="24" t="s">
        <v>54</v>
      </c>
      <c r="B28" s="24" t="s">
        <v>55</v>
      </c>
      <c r="C28" s="22" t="s">
        <v>52</v>
      </c>
      <c r="D28" s="22" t="s">
        <v>53</v>
      </c>
      <c r="E28" s="22">
        <v>2.7446000000000002</v>
      </c>
      <c r="F28" s="2"/>
      <c r="G28" s="2"/>
      <c r="H28" s="2"/>
      <c r="I28" s="2"/>
      <c r="J28" s="2"/>
      <c r="K28" s="2"/>
      <c r="L28" s="2"/>
      <c r="M28" s="2"/>
    </row>
    <row r="29" spans="1:13" x14ac:dyDescent="0.5">
      <c r="A29" s="24" t="s">
        <v>63</v>
      </c>
      <c r="B29" s="24" t="s">
        <v>64</v>
      </c>
      <c r="C29" s="22" t="s">
        <v>50</v>
      </c>
      <c r="D29" s="22" t="s">
        <v>51</v>
      </c>
      <c r="E29" s="22">
        <v>2.2471999999999999</v>
      </c>
      <c r="F29" s="2"/>
      <c r="G29" s="2"/>
      <c r="H29" s="2"/>
      <c r="I29" s="2"/>
      <c r="J29" s="2"/>
      <c r="K29" s="2"/>
      <c r="L29" s="2"/>
      <c r="M29" s="2"/>
    </row>
    <row r="30" spans="1:13" x14ac:dyDescent="0.5">
      <c r="A30" s="24" t="s">
        <v>65</v>
      </c>
      <c r="B30" s="24" t="s">
        <v>66</v>
      </c>
      <c r="C30" s="22" t="s">
        <v>52</v>
      </c>
      <c r="D30" s="22" t="s">
        <v>53</v>
      </c>
      <c r="E30" s="29">
        <v>1.7225999999999999</v>
      </c>
      <c r="F30" s="32"/>
      <c r="G30" s="2"/>
      <c r="H30" s="2"/>
      <c r="I30" s="2"/>
      <c r="J30" s="2"/>
      <c r="K30" s="2"/>
      <c r="L30" s="2"/>
      <c r="M30" s="2"/>
    </row>
    <row r="31" spans="1:13" x14ac:dyDescent="0.5">
      <c r="A31" s="24" t="s">
        <v>65</v>
      </c>
      <c r="B31" s="24" t="s">
        <v>66</v>
      </c>
      <c r="C31" s="22" t="s">
        <v>50</v>
      </c>
      <c r="D31" s="22" t="s">
        <v>51</v>
      </c>
      <c r="E31" s="22">
        <v>3.1899000000000002</v>
      </c>
      <c r="F31" s="19" t="s">
        <v>61</v>
      </c>
      <c r="G31" s="2"/>
      <c r="H31" s="2"/>
      <c r="I31" s="2"/>
      <c r="J31" s="2"/>
      <c r="K31" s="2"/>
      <c r="L31" s="2"/>
      <c r="M31" s="2"/>
    </row>
    <row r="32" spans="1:13" s="2" customFormat="1" x14ac:dyDescent="0.5">
      <c r="C32" s="20"/>
      <c r="D32" s="20"/>
      <c r="E32" s="20"/>
      <c r="F32" s="19"/>
    </row>
    <row r="33" spans="1:13" ht="30.75" x14ac:dyDescent="0.7">
      <c r="A33" s="224" t="s">
        <v>79</v>
      </c>
      <c r="B33" s="224"/>
      <c r="C33" s="224"/>
      <c r="D33" s="224"/>
      <c r="E33" s="224"/>
      <c r="F33" s="26"/>
      <c r="G33" s="2"/>
      <c r="H33" s="2"/>
      <c r="I33" s="2"/>
      <c r="J33" s="2"/>
      <c r="K33" s="2"/>
      <c r="L33" s="2"/>
      <c r="M33" s="2"/>
    </row>
    <row r="34" spans="1:13" x14ac:dyDescent="0.5">
      <c r="A34" s="21" t="s">
        <v>2</v>
      </c>
      <c r="B34" s="22" t="s">
        <v>3</v>
      </c>
      <c r="C34" s="22" t="s">
        <v>45</v>
      </c>
      <c r="D34" s="22" t="s">
        <v>42</v>
      </c>
      <c r="E34" s="22" t="s">
        <v>72</v>
      </c>
      <c r="F34" s="18"/>
      <c r="G34" s="2"/>
      <c r="H34" s="2"/>
      <c r="I34" s="2"/>
      <c r="J34" s="2"/>
      <c r="K34" s="2"/>
      <c r="L34" s="2"/>
      <c r="M34" s="2"/>
    </row>
    <row r="35" spans="1:13" x14ac:dyDescent="0.5">
      <c r="A35" s="24" t="s">
        <v>54</v>
      </c>
      <c r="B35" s="24" t="s">
        <v>55</v>
      </c>
      <c r="C35" s="22" t="s">
        <v>52</v>
      </c>
      <c r="D35" s="22" t="s">
        <v>53</v>
      </c>
      <c r="E35" s="29">
        <f>(74100*0.000001*36.42*1)+(4.15*0.000001*36.42*25)+(28.6*0.000001*36.42*298)</f>
        <v>3.0129009510000002</v>
      </c>
      <c r="F35" s="2"/>
      <c r="G35" s="2"/>
      <c r="H35" s="2"/>
      <c r="I35" s="2"/>
      <c r="J35" s="2"/>
      <c r="K35" s="2"/>
      <c r="L35" s="2"/>
      <c r="M35" s="2"/>
    </row>
    <row r="36" spans="1:13" x14ac:dyDescent="0.5">
      <c r="A36" s="2"/>
      <c r="B36" s="2"/>
      <c r="C36" s="13"/>
      <c r="D36" s="13"/>
      <c r="E36" s="13"/>
      <c r="F36" s="2"/>
      <c r="G36" s="2"/>
      <c r="H36" s="2"/>
      <c r="I36" s="2"/>
      <c r="J36" s="2"/>
      <c r="K36" s="2"/>
      <c r="L36" s="2"/>
      <c r="M36" s="2"/>
    </row>
    <row r="37" spans="1:13" ht="30.75" x14ac:dyDescent="0.7">
      <c r="A37" s="224" t="s">
        <v>80</v>
      </c>
      <c r="B37" s="224"/>
      <c r="C37" s="224"/>
      <c r="D37" s="224"/>
      <c r="E37" s="224"/>
      <c r="F37" s="2"/>
      <c r="G37" s="2"/>
      <c r="H37" s="2"/>
      <c r="I37" s="2"/>
      <c r="J37" s="2"/>
      <c r="K37" s="2"/>
      <c r="L37" s="2"/>
      <c r="M37" s="2"/>
    </row>
    <row r="38" spans="1:13" x14ac:dyDescent="0.5">
      <c r="A38" s="21" t="s">
        <v>2</v>
      </c>
      <c r="B38" s="22" t="s">
        <v>3</v>
      </c>
      <c r="C38" s="22" t="s">
        <v>45</v>
      </c>
      <c r="D38" s="22" t="s">
        <v>42</v>
      </c>
      <c r="E38" s="22" t="s">
        <v>72</v>
      </c>
      <c r="F38" s="2"/>
      <c r="G38" s="2"/>
      <c r="H38" s="2"/>
      <c r="I38" s="2"/>
      <c r="J38" s="2"/>
      <c r="K38" s="2"/>
      <c r="L38" s="2"/>
      <c r="M38" s="2"/>
    </row>
    <row r="39" spans="1:13" x14ac:dyDescent="0.5">
      <c r="A39" s="24" t="s">
        <v>76</v>
      </c>
      <c r="B39" s="24" t="s">
        <v>62</v>
      </c>
      <c r="C39" s="22" t="s">
        <v>52</v>
      </c>
      <c r="D39" s="22" t="s">
        <v>53</v>
      </c>
      <c r="E39" s="29">
        <f>(69300*0.000001*31.48*1)+(7*0.000001*31.48*25)+(2*0.000001*31.48*298)</f>
        <v>2.2058350799999999</v>
      </c>
      <c r="F39" s="2"/>
      <c r="G39" s="2"/>
      <c r="H39" s="2"/>
      <c r="I39" s="2"/>
      <c r="J39" s="2"/>
      <c r="K39" s="2"/>
      <c r="L39" s="2"/>
      <c r="M39" s="2"/>
    </row>
    <row r="40" spans="1:13" x14ac:dyDescent="0.5">
      <c r="A40" s="30" t="s">
        <v>18</v>
      </c>
      <c r="B40" s="30" t="s">
        <v>19</v>
      </c>
      <c r="C40" s="31" t="s">
        <v>52</v>
      </c>
      <c r="D40" s="31" t="s">
        <v>53</v>
      </c>
      <c r="E40" s="29">
        <f>(71900*0.000001*39.77*1)+(7*0.000001*39.77*25)+(2*0.000001*39.77*298)</f>
        <v>2.8901256699999998</v>
      </c>
      <c r="F40" s="2"/>
      <c r="G40" s="2"/>
      <c r="H40" s="2"/>
      <c r="I40" s="2"/>
      <c r="J40" s="2"/>
      <c r="K40" s="2"/>
      <c r="L40" s="2"/>
      <c r="M40" s="2"/>
    </row>
    <row r="41" spans="1:13" x14ac:dyDescent="0.5">
      <c r="A41" s="24" t="s">
        <v>54</v>
      </c>
      <c r="B41" s="24" t="s">
        <v>55</v>
      </c>
      <c r="C41" s="22" t="s">
        <v>52</v>
      </c>
      <c r="D41" s="22" t="s">
        <v>53</v>
      </c>
      <c r="E41" s="29">
        <f>(74100*0.000001*36.42*1)+(7*0.000001*36.42*25)+(2*0.000001*36.42*298)</f>
        <v>2.7268018199999999</v>
      </c>
      <c r="F41" s="2"/>
      <c r="G41" s="2"/>
      <c r="H41" s="2"/>
      <c r="I41" s="2"/>
      <c r="J41" s="2"/>
      <c r="K41" s="2"/>
      <c r="L41" s="2"/>
      <c r="M41" s="2"/>
    </row>
    <row r="42" spans="1:13" x14ac:dyDescent="0.5">
      <c r="A42" s="30" t="s">
        <v>24</v>
      </c>
      <c r="B42" s="30" t="s">
        <v>25</v>
      </c>
      <c r="C42" s="31" t="s">
        <v>52</v>
      </c>
      <c r="D42" s="31" t="s">
        <v>53</v>
      </c>
      <c r="E42" s="29">
        <f>(77400*0.000001*42.53*1)+(7*0.000001*42.53*25)+(2*0.000001*42.53*298)</f>
        <v>3.3246126299999998</v>
      </c>
      <c r="F42" s="2"/>
      <c r="G42" s="2"/>
      <c r="H42" s="2"/>
      <c r="I42" s="2"/>
      <c r="J42" s="2"/>
      <c r="K42" s="2"/>
      <c r="L42" s="2"/>
      <c r="M42" s="2"/>
    </row>
    <row r="43" spans="1:13" x14ac:dyDescent="0.5">
      <c r="A43" s="24" t="s">
        <v>63</v>
      </c>
      <c r="B43" s="24" t="s">
        <v>64</v>
      </c>
      <c r="C43" s="22" t="s">
        <v>46</v>
      </c>
      <c r="D43" s="22" t="s">
        <v>47</v>
      </c>
      <c r="E43" s="29">
        <f>(56100*0.000001*1.02*1)+(7*0.000001*1.02*25)+(2*0.000001*1.02*298)</f>
        <v>5.8008419999999991E-2</v>
      </c>
      <c r="F43" s="2"/>
      <c r="G43" s="2"/>
      <c r="H43" s="2"/>
      <c r="I43" s="2"/>
      <c r="J43" s="2"/>
      <c r="K43" s="2"/>
      <c r="L43" s="2"/>
      <c r="M43" s="2"/>
    </row>
    <row r="44" spans="1:13" x14ac:dyDescent="0.5">
      <c r="A44" s="24" t="s">
        <v>65</v>
      </c>
      <c r="B44" s="24" t="s">
        <v>66</v>
      </c>
      <c r="C44" s="22" t="s">
        <v>52</v>
      </c>
      <c r="D44" s="22" t="s">
        <v>53</v>
      </c>
      <c r="E44" s="29">
        <f>(63100*0.000001*26.62*1)+(7*0.000001*26.62*25)+(2*0.000001*26.62*298)</f>
        <v>1.70024602</v>
      </c>
      <c r="F44" s="2"/>
      <c r="G44" s="2"/>
      <c r="H44" s="2"/>
      <c r="I44" s="2"/>
      <c r="J44" s="2"/>
      <c r="K44" s="2"/>
      <c r="L44" s="2"/>
      <c r="M44" s="2"/>
    </row>
    <row r="45" spans="1:13" x14ac:dyDescent="0.5">
      <c r="A45" s="24" t="s">
        <v>65</v>
      </c>
      <c r="B45" s="24" t="s">
        <v>66</v>
      </c>
      <c r="C45" s="22" t="s">
        <v>50</v>
      </c>
      <c r="D45" s="22" t="s">
        <v>51</v>
      </c>
      <c r="E45" s="29">
        <f>(1/0.54)*((63100*0.000001*26.62*1)+(7*0.000001*26.62*25)+(2*0.000001*26.62*298))</f>
        <v>3.1486037407407403</v>
      </c>
      <c r="F45" s="2"/>
      <c r="G45" s="2"/>
      <c r="H45" s="2"/>
      <c r="I45" s="2"/>
      <c r="J45" s="2"/>
      <c r="K45" s="2"/>
      <c r="L45" s="2"/>
      <c r="M45" s="2"/>
    </row>
    <row r="46" spans="1:13" x14ac:dyDescent="0.5">
      <c r="A46" s="2"/>
      <c r="B46" s="2"/>
      <c r="C46" s="10"/>
      <c r="D46" s="10"/>
      <c r="E46" s="10"/>
      <c r="F46" s="2"/>
      <c r="G46" s="2"/>
      <c r="H46" s="2"/>
      <c r="I46" s="2"/>
      <c r="J46" s="2"/>
      <c r="K46" s="2"/>
      <c r="L46" s="2"/>
      <c r="M46" s="2"/>
    </row>
    <row r="47" spans="1:13" x14ac:dyDescent="0.5">
      <c r="A47" s="2"/>
      <c r="B47" s="2"/>
      <c r="C47" s="190"/>
      <c r="D47" s="190"/>
      <c r="E47" s="190"/>
      <c r="F47" s="2"/>
      <c r="G47" s="2"/>
      <c r="H47" s="2"/>
      <c r="I47" s="2"/>
      <c r="J47" s="2"/>
      <c r="K47" s="2"/>
      <c r="L47" s="2"/>
      <c r="M47" s="2"/>
    </row>
    <row r="48" spans="1:13" x14ac:dyDescent="0.5">
      <c r="A48" s="2"/>
      <c r="B48" s="2"/>
      <c r="C48" s="190"/>
      <c r="D48" s="190"/>
      <c r="E48" s="190"/>
      <c r="F48" s="2"/>
      <c r="G48" s="2"/>
      <c r="H48" s="2"/>
      <c r="I48" s="2"/>
      <c r="J48" s="2"/>
      <c r="K48" s="2"/>
      <c r="L48" s="2"/>
      <c r="M48" s="2"/>
    </row>
    <row r="49" spans="1:13" x14ac:dyDescent="0.5">
      <c r="A49" s="2"/>
      <c r="B49" s="2"/>
      <c r="C49" s="190"/>
      <c r="D49" s="190"/>
      <c r="E49" s="190"/>
      <c r="F49" s="2"/>
      <c r="G49" s="2"/>
      <c r="H49" s="2"/>
      <c r="I49" s="2"/>
      <c r="J49" s="2"/>
      <c r="K49" s="2"/>
      <c r="L49" s="2"/>
      <c r="M49" s="2"/>
    </row>
    <row r="50" spans="1:13" x14ac:dyDescent="0.5">
      <c r="A50" s="2"/>
      <c r="B50" s="2"/>
      <c r="C50" s="190"/>
      <c r="D50" s="190"/>
      <c r="E50" s="190"/>
      <c r="F50" s="2"/>
      <c r="G50" s="2"/>
      <c r="H50" s="2"/>
      <c r="I50" s="2"/>
      <c r="J50" s="2"/>
      <c r="K50" s="2"/>
      <c r="L50" s="2"/>
      <c r="M50" s="2"/>
    </row>
    <row r="51" spans="1:13" x14ac:dyDescent="0.5">
      <c r="A51" s="2"/>
      <c r="B51" s="2"/>
      <c r="C51" s="190"/>
      <c r="D51" s="190"/>
      <c r="E51" s="190"/>
      <c r="F51" s="2"/>
      <c r="G51" s="2"/>
      <c r="H51" s="2"/>
      <c r="I51" s="2"/>
      <c r="J51" s="2"/>
      <c r="K51" s="2"/>
      <c r="L51" s="2"/>
      <c r="M51" s="2"/>
    </row>
    <row r="52" spans="1:13" x14ac:dyDescent="0.5">
      <c r="A52" s="2"/>
      <c r="B52" s="2"/>
      <c r="C52" s="190"/>
      <c r="D52" s="190"/>
      <c r="E52" s="190"/>
      <c r="F52" s="2"/>
      <c r="G52" s="2"/>
      <c r="H52" s="2"/>
      <c r="I52" s="2"/>
      <c r="J52" s="2"/>
      <c r="K52" s="2"/>
      <c r="L52" s="2"/>
      <c r="M52" s="2"/>
    </row>
    <row r="53" spans="1:13" x14ac:dyDescent="0.5">
      <c r="A53" s="2"/>
      <c r="B53" s="2"/>
      <c r="C53" s="190"/>
      <c r="D53" s="190"/>
      <c r="E53" s="190"/>
      <c r="F53" s="2"/>
      <c r="G53" s="2"/>
      <c r="H53" s="2"/>
      <c r="I53" s="2"/>
      <c r="J53" s="2"/>
      <c r="K53" s="2"/>
      <c r="L53" s="2"/>
      <c r="M53" s="2"/>
    </row>
    <row r="54" spans="1:13" x14ac:dyDescent="0.5">
      <c r="A54" s="2"/>
      <c r="B54" s="2"/>
      <c r="C54" s="190"/>
      <c r="D54" s="190"/>
      <c r="E54" s="190"/>
      <c r="F54" s="2"/>
      <c r="G54" s="2"/>
      <c r="H54" s="2"/>
      <c r="I54" s="2"/>
      <c r="J54" s="2"/>
      <c r="K54" s="2"/>
      <c r="L54" s="2"/>
      <c r="M54" s="2"/>
    </row>
    <row r="55" spans="1:13" x14ac:dyDescent="0.5">
      <c r="A55" s="2"/>
      <c r="B55" s="2"/>
      <c r="C55" s="190"/>
      <c r="D55" s="190"/>
      <c r="E55" s="190"/>
      <c r="F55" s="2"/>
      <c r="G55" s="2"/>
      <c r="H55" s="2"/>
      <c r="I55" s="2"/>
      <c r="J55" s="2"/>
      <c r="K55" s="2"/>
      <c r="L55" s="2"/>
      <c r="M55" s="2"/>
    </row>
    <row r="56" spans="1:13" x14ac:dyDescent="0.5">
      <c r="A56" s="2"/>
      <c r="B56" s="2"/>
      <c r="C56" s="190"/>
      <c r="D56" s="190"/>
      <c r="E56" s="190"/>
      <c r="F56" s="2"/>
      <c r="G56" s="2"/>
      <c r="H56" s="2"/>
      <c r="I56" s="2"/>
      <c r="J56" s="2"/>
      <c r="K56" s="2"/>
      <c r="L56" s="2"/>
      <c r="M56" s="2"/>
    </row>
    <row r="57" spans="1:13" x14ac:dyDescent="0.5">
      <c r="A57" s="2"/>
      <c r="B57" s="2"/>
      <c r="C57" s="190"/>
      <c r="D57" s="190"/>
      <c r="E57" s="190"/>
      <c r="F57" s="2"/>
      <c r="G57" s="2"/>
      <c r="H57" s="2"/>
      <c r="I57" s="2"/>
      <c r="J57" s="2"/>
      <c r="K57" s="2"/>
      <c r="L57" s="2"/>
      <c r="M57" s="2"/>
    </row>
    <row r="58" spans="1:13" x14ac:dyDescent="0.5">
      <c r="A58" s="2"/>
      <c r="B58" s="2"/>
      <c r="C58" s="190"/>
      <c r="D58" s="190"/>
      <c r="E58" s="190"/>
      <c r="F58" s="2"/>
      <c r="G58" s="2"/>
      <c r="H58" s="2"/>
      <c r="I58" s="2"/>
      <c r="J58" s="2"/>
      <c r="K58" s="2"/>
      <c r="L58" s="2"/>
      <c r="M58" s="2"/>
    </row>
    <row r="59" spans="1:13" x14ac:dyDescent="0.5">
      <c r="A59" s="2"/>
      <c r="B59" s="2"/>
      <c r="C59" s="190"/>
      <c r="D59" s="190"/>
      <c r="E59" s="190"/>
      <c r="F59" s="2"/>
      <c r="G59" s="2"/>
      <c r="H59" s="2"/>
      <c r="I59" s="2"/>
      <c r="J59" s="2"/>
      <c r="K59" s="2"/>
      <c r="L59" s="2"/>
      <c r="M59" s="2"/>
    </row>
    <row r="60" spans="1:13" x14ac:dyDescent="0.5">
      <c r="A60" s="2"/>
      <c r="B60" s="2"/>
      <c r="C60" s="190"/>
      <c r="D60" s="190"/>
      <c r="E60" s="190"/>
      <c r="F60" s="2"/>
      <c r="G60" s="2"/>
      <c r="H60" s="2"/>
      <c r="I60" s="2"/>
      <c r="J60" s="2"/>
      <c r="K60" s="2"/>
      <c r="L60" s="2"/>
      <c r="M60" s="2"/>
    </row>
    <row r="61" spans="1:13" x14ac:dyDescent="0.5">
      <c r="A61" s="2"/>
      <c r="B61" s="2"/>
      <c r="C61" s="190"/>
      <c r="D61" s="190"/>
      <c r="E61" s="190"/>
      <c r="F61" s="2"/>
      <c r="G61" s="2"/>
      <c r="H61" s="2"/>
      <c r="I61" s="2"/>
      <c r="J61" s="2"/>
      <c r="K61" s="2"/>
      <c r="L61" s="2"/>
      <c r="M61" s="2"/>
    </row>
    <row r="62" spans="1:13" x14ac:dyDescent="0.5">
      <c r="A62" s="2"/>
      <c r="B62" s="2"/>
      <c r="C62" s="190"/>
      <c r="D62" s="190"/>
      <c r="E62" s="190"/>
      <c r="F62" s="2"/>
      <c r="G62" s="2"/>
      <c r="H62" s="2"/>
      <c r="I62" s="2"/>
      <c r="J62" s="2"/>
      <c r="K62" s="2"/>
      <c r="L62" s="2"/>
      <c r="M62" s="2"/>
    </row>
    <row r="63" spans="1:13" x14ac:dyDescent="0.5">
      <c r="A63" s="2"/>
      <c r="B63" s="2"/>
      <c r="C63" s="190"/>
      <c r="D63" s="190"/>
      <c r="E63" s="190"/>
      <c r="F63" s="2"/>
      <c r="G63" s="2"/>
      <c r="H63" s="2"/>
      <c r="I63" s="2"/>
      <c r="J63" s="2"/>
      <c r="K63" s="2"/>
      <c r="L63" s="2"/>
      <c r="M63" s="2"/>
    </row>
    <row r="64" spans="1:13" x14ac:dyDescent="0.5">
      <c r="A64" s="2"/>
      <c r="B64" s="2"/>
      <c r="C64" s="190"/>
      <c r="D64" s="190"/>
      <c r="E64" s="190"/>
      <c r="F64" s="2"/>
      <c r="G64" s="2"/>
      <c r="H64" s="2"/>
      <c r="I64" s="2"/>
      <c r="J64" s="2"/>
      <c r="K64" s="2"/>
      <c r="L64" s="2"/>
      <c r="M64" s="2"/>
    </row>
    <row r="65" spans="1:13" x14ac:dyDescent="0.5">
      <c r="A65" s="2"/>
      <c r="B65" s="2"/>
      <c r="C65" s="190"/>
      <c r="D65" s="190"/>
      <c r="E65" s="190"/>
      <c r="F65" s="2"/>
      <c r="G65" s="2"/>
      <c r="H65" s="2"/>
      <c r="I65" s="2"/>
      <c r="J65" s="2"/>
      <c r="K65" s="2"/>
      <c r="L65" s="2"/>
      <c r="M65" s="2"/>
    </row>
    <row r="66" spans="1:13" x14ac:dyDescent="0.5">
      <c r="A66" s="2"/>
      <c r="B66" s="2"/>
      <c r="C66" s="190"/>
      <c r="D66" s="190"/>
      <c r="E66" s="190"/>
      <c r="F66" s="2"/>
      <c r="G66" s="2"/>
      <c r="H66" s="2"/>
      <c r="I66" s="2"/>
      <c r="J66" s="2"/>
      <c r="K66" s="2"/>
      <c r="L66" s="2"/>
      <c r="M66" s="2"/>
    </row>
    <row r="67" spans="1:13" x14ac:dyDescent="0.5">
      <c r="A67" s="2"/>
      <c r="B67" s="2"/>
      <c r="C67" s="190"/>
      <c r="D67" s="190"/>
      <c r="E67" s="190"/>
      <c r="F67" s="2"/>
      <c r="G67" s="2"/>
      <c r="H67" s="2"/>
      <c r="I67" s="2"/>
      <c r="J67" s="2"/>
      <c r="K67" s="2"/>
      <c r="L67" s="2"/>
      <c r="M67" s="2"/>
    </row>
    <row r="68" spans="1:13" x14ac:dyDescent="0.5">
      <c r="A68" s="2"/>
      <c r="B68" s="2"/>
      <c r="C68" s="190"/>
      <c r="D68" s="190"/>
      <c r="E68" s="190"/>
      <c r="F68" s="2"/>
      <c r="G68" s="2"/>
      <c r="H68" s="2"/>
      <c r="I68" s="2"/>
      <c r="J68" s="2"/>
      <c r="K68" s="2"/>
      <c r="L68" s="2"/>
      <c r="M68" s="2"/>
    </row>
    <row r="69" spans="1:13" x14ac:dyDescent="0.5">
      <c r="A69" s="2"/>
      <c r="B69" s="2"/>
      <c r="C69" s="190"/>
      <c r="D69" s="190"/>
      <c r="E69" s="190"/>
      <c r="F69" s="2"/>
      <c r="G69" s="2"/>
      <c r="H69" s="2"/>
      <c r="I69" s="2"/>
      <c r="J69" s="2"/>
      <c r="K69" s="2"/>
      <c r="L69" s="2"/>
      <c r="M69" s="2"/>
    </row>
    <row r="70" spans="1:13" x14ac:dyDescent="0.5">
      <c r="A70" s="2"/>
      <c r="B70" s="2"/>
      <c r="C70" s="190"/>
      <c r="D70" s="190"/>
      <c r="E70" s="190"/>
      <c r="F70" s="2"/>
      <c r="G70" s="2"/>
      <c r="H70" s="2"/>
      <c r="I70" s="2"/>
      <c r="J70" s="2"/>
      <c r="K70" s="2"/>
      <c r="L70" s="2"/>
      <c r="M70" s="2"/>
    </row>
    <row r="71" spans="1:13" x14ac:dyDescent="0.5">
      <c r="A71" s="2"/>
      <c r="B71" s="2"/>
      <c r="C71" s="190"/>
      <c r="D71" s="190"/>
      <c r="E71" s="190"/>
      <c r="F71" s="2"/>
      <c r="G71" s="2"/>
      <c r="H71" s="2"/>
      <c r="I71" s="2"/>
      <c r="J71" s="2"/>
      <c r="K71" s="2"/>
      <c r="L71" s="2"/>
      <c r="M71" s="2"/>
    </row>
    <row r="72" spans="1:13" x14ac:dyDescent="0.5">
      <c r="A72" s="2"/>
      <c r="B72" s="2"/>
      <c r="C72" s="190"/>
      <c r="D72" s="190"/>
      <c r="E72" s="190"/>
      <c r="F72" s="2"/>
      <c r="G72" s="2"/>
      <c r="H72" s="2"/>
      <c r="I72" s="2"/>
      <c r="J72" s="2"/>
      <c r="K72" s="2"/>
      <c r="L72" s="2"/>
      <c r="M72" s="2"/>
    </row>
    <row r="73" spans="1:13" x14ac:dyDescent="0.5">
      <c r="A73" s="2"/>
      <c r="B73" s="2"/>
      <c r="C73" s="190"/>
      <c r="D73" s="190"/>
      <c r="E73" s="190"/>
      <c r="F73" s="2"/>
      <c r="G73" s="2"/>
      <c r="H73" s="2"/>
      <c r="I73" s="2"/>
      <c r="J73" s="2"/>
      <c r="K73" s="2"/>
      <c r="L73" s="2"/>
      <c r="M73" s="2"/>
    </row>
    <row r="74" spans="1:13" x14ac:dyDescent="0.5">
      <c r="A74" s="2"/>
      <c r="B74" s="2"/>
      <c r="C74" s="190"/>
      <c r="D74" s="190"/>
      <c r="E74" s="190"/>
      <c r="F74" s="2"/>
      <c r="G74" s="2"/>
      <c r="H74" s="2"/>
      <c r="I74" s="2"/>
      <c r="J74" s="2"/>
      <c r="K74" s="2"/>
      <c r="L74" s="2"/>
      <c r="M74" s="2"/>
    </row>
  </sheetData>
  <sheetProtection selectLockedCells="1" selectUnlockedCells="1"/>
  <mergeCells count="5">
    <mergeCell ref="A33:E33"/>
    <mergeCell ref="A25:E25"/>
    <mergeCell ref="A11:E11"/>
    <mergeCell ref="A7:E7"/>
    <mergeCell ref="A37:E37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C6" sqref="C6"/>
    </sheetView>
  </sheetViews>
  <sheetFormatPr defaultRowHeight="27.75" x14ac:dyDescent="0.65"/>
  <cols>
    <col min="1" max="1" width="9" style="5" customWidth="1"/>
    <col min="2" max="16384" width="9" style="5"/>
  </cols>
  <sheetData>
    <row r="1" spans="1:13" x14ac:dyDescent="0.65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x14ac:dyDescent="0.6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3" x14ac:dyDescent="0.6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</row>
    <row r="4" spans="1:13" ht="24" customHeight="1" x14ac:dyDescent="0.6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6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6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6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6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x14ac:dyDescent="0.6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6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6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6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x14ac:dyDescent="0.6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x14ac:dyDescent="0.6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6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6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6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6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6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6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x14ac:dyDescent="0.6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6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6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6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6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x14ac:dyDescent="0.6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6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6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6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</sheetData>
  <mergeCells count="1">
    <mergeCell ref="A1:M3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opLeftCell="A79" zoomScale="115" zoomScaleNormal="115" workbookViewId="0">
      <selection activeCell="F104" sqref="F104"/>
    </sheetView>
  </sheetViews>
  <sheetFormatPr defaultRowHeight="21.75" x14ac:dyDescent="0.5"/>
  <cols>
    <col min="1" max="1" width="26.875" style="1" customWidth="1"/>
    <col min="2" max="2" width="17.75" style="1" customWidth="1"/>
    <col min="3" max="3" width="21.25" style="1" customWidth="1"/>
    <col min="4" max="4" width="19.875" style="1" customWidth="1"/>
    <col min="5" max="5" width="21.375" style="1" customWidth="1"/>
    <col min="6" max="6" width="20.875" style="1" customWidth="1"/>
    <col min="7" max="7" width="14.875" style="1" customWidth="1"/>
    <col min="8" max="8" width="18.25" style="1" customWidth="1"/>
    <col min="9" max="9" width="15" style="1" customWidth="1"/>
    <col min="10" max="10" width="19" style="1" customWidth="1"/>
    <col min="11" max="16384" width="9" style="1"/>
  </cols>
  <sheetData>
    <row r="1" spans="1:13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4" customHeight="1" x14ac:dyDescent="0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2.25" x14ac:dyDescent="0.75">
      <c r="A7" s="224" t="s">
        <v>120</v>
      </c>
      <c r="B7" s="224"/>
      <c r="C7" s="224"/>
      <c r="D7" s="224"/>
      <c r="E7" s="224"/>
      <c r="F7" s="224"/>
      <c r="G7" s="224"/>
      <c r="H7" s="224"/>
      <c r="I7" s="224"/>
      <c r="J7" s="224"/>
      <c r="K7" s="2"/>
      <c r="L7" s="2"/>
      <c r="M7" s="2"/>
    </row>
    <row r="8" spans="1:13" x14ac:dyDescent="0.5">
      <c r="A8" s="34" t="s">
        <v>81</v>
      </c>
      <c r="B8" s="34" t="s">
        <v>82</v>
      </c>
      <c r="C8" s="34" t="s">
        <v>83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5">
      <c r="A9" s="34" t="s">
        <v>84</v>
      </c>
      <c r="B9" s="35">
        <v>68</v>
      </c>
      <c r="C9" s="35">
        <v>31</v>
      </c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5">
      <c r="A10" s="34" t="s">
        <v>85</v>
      </c>
      <c r="B10" s="35">
        <v>47</v>
      </c>
      <c r="C10" s="35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5">
      <c r="A11" s="34" t="s">
        <v>86</v>
      </c>
      <c r="B11" s="35">
        <v>55</v>
      </c>
      <c r="C11" s="35">
        <v>2</v>
      </c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5">
      <c r="A12" s="34" t="s">
        <v>87</v>
      </c>
      <c r="B12" s="35">
        <v>5</v>
      </c>
      <c r="C12" s="35">
        <v>0.2</v>
      </c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5">
      <c r="A13" s="34" t="s">
        <v>88</v>
      </c>
      <c r="B13" s="35">
        <v>5</v>
      </c>
      <c r="C13" s="35">
        <v>0.22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5">
      <c r="A14" s="34" t="s">
        <v>89</v>
      </c>
      <c r="B14" s="35">
        <v>46</v>
      </c>
      <c r="C14" s="35">
        <v>2.56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5">
      <c r="A15" s="34" t="s">
        <v>90</v>
      </c>
      <c r="B15" s="35">
        <v>18</v>
      </c>
      <c r="C15" s="35">
        <v>2.19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5">
      <c r="A16" s="34" t="s">
        <v>91</v>
      </c>
      <c r="B16" s="35" t="s">
        <v>92</v>
      </c>
      <c r="C16" s="35" t="s">
        <v>92</v>
      </c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5">
      <c r="A17" s="34" t="s">
        <v>93</v>
      </c>
      <c r="B17" s="35">
        <v>1</v>
      </c>
      <c r="C17" s="35">
        <v>7</v>
      </c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5">
      <c r="A18" s="34" t="s">
        <v>94</v>
      </c>
      <c r="B18" s="35">
        <v>20</v>
      </c>
      <c r="C18" s="35" t="s">
        <v>92</v>
      </c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5">
      <c r="A19" s="34" t="s">
        <v>95</v>
      </c>
      <c r="B19" s="35" t="s">
        <v>92</v>
      </c>
      <c r="C19" s="35" t="s">
        <v>92</v>
      </c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5">
      <c r="A20" s="34" t="s">
        <v>96</v>
      </c>
      <c r="B20" s="35" t="s">
        <v>92</v>
      </c>
      <c r="C20" s="35">
        <v>0.2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5">
      <c r="A21" s="34" t="s">
        <v>97</v>
      </c>
      <c r="B21" s="35" t="s">
        <v>92</v>
      </c>
      <c r="C21" s="35">
        <v>0.2</v>
      </c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5">
      <c r="A22" s="34" t="s">
        <v>98</v>
      </c>
      <c r="B22" s="35" t="s">
        <v>92</v>
      </c>
      <c r="C22" s="35">
        <v>0.2</v>
      </c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5">
      <c r="A23" s="34" t="s">
        <v>99</v>
      </c>
      <c r="B23" s="35" t="s">
        <v>92</v>
      </c>
      <c r="C23" s="35">
        <v>0.2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5">
      <c r="A24" s="34" t="s">
        <v>100</v>
      </c>
      <c r="B24" s="35" t="s">
        <v>92</v>
      </c>
      <c r="C24" s="35" t="s">
        <v>92</v>
      </c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5">
      <c r="A25" s="34" t="s">
        <v>101</v>
      </c>
      <c r="B25" s="35" t="s">
        <v>92</v>
      </c>
      <c r="C25" s="35" t="s">
        <v>92</v>
      </c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30.75" x14ac:dyDescent="0.7">
      <c r="A27" s="41" t="s">
        <v>121</v>
      </c>
      <c r="B27" s="41"/>
      <c r="C27" s="41"/>
      <c r="D27" s="41"/>
      <c r="E27" s="2"/>
      <c r="F27" s="2"/>
      <c r="G27" s="2"/>
      <c r="H27" s="2"/>
      <c r="I27" s="2"/>
      <c r="J27" s="2"/>
      <c r="K27" s="2"/>
      <c r="L27" s="2"/>
      <c r="M27" s="2"/>
    </row>
    <row r="28" spans="1:13" ht="22.5" thickBot="1" x14ac:dyDescent="0.55000000000000004">
      <c r="A28" s="36" t="s">
        <v>81</v>
      </c>
      <c r="B28" s="33" t="s">
        <v>82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22.5" thickTop="1" x14ac:dyDescent="0.5">
      <c r="A29" s="42" t="s">
        <v>84</v>
      </c>
      <c r="B29" s="37">
        <v>60.042500000000004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5">
      <c r="A30" s="43" t="s">
        <v>85</v>
      </c>
      <c r="B30" s="38">
        <v>39.587900000000005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5">
      <c r="A31" s="42" t="s">
        <v>86</v>
      </c>
      <c r="B31" s="37">
        <v>44.384000000000007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5">
      <c r="A32" s="43" t="s">
        <v>87</v>
      </c>
      <c r="B32" s="38">
        <v>11.9574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5">
      <c r="A33" s="42" t="s">
        <v>88</v>
      </c>
      <c r="B33" s="37">
        <v>15.001500000000002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5">
      <c r="A34" s="43" t="s">
        <v>89</v>
      </c>
      <c r="B34" s="38">
        <v>36.4343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5">
      <c r="A35" s="42" t="s">
        <v>90</v>
      </c>
      <c r="B35" s="37">
        <v>39.9602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5">
      <c r="A36" s="43" t="s">
        <v>91</v>
      </c>
      <c r="B36" s="38" t="s">
        <v>92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5">
      <c r="A37" s="42" t="s">
        <v>93</v>
      </c>
      <c r="B37" s="37">
        <v>5.1100000000000003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5">
      <c r="A38" s="43" t="s">
        <v>94</v>
      </c>
      <c r="B38" s="38" t="s">
        <v>92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5">
      <c r="A39" s="42" t="s">
        <v>95</v>
      </c>
      <c r="B39" s="37" t="s">
        <v>92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5">
      <c r="A40" s="43" t="s">
        <v>96</v>
      </c>
      <c r="B40" s="38">
        <v>0.53874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5">
      <c r="A41" s="42" t="s">
        <v>97</v>
      </c>
      <c r="B41" s="37">
        <v>0.54531000000000007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5">
      <c r="A42" s="43" t="s">
        <v>98</v>
      </c>
      <c r="B42" s="38">
        <v>0.53874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5">
      <c r="A43" s="42" t="s">
        <v>99</v>
      </c>
      <c r="B43" s="37">
        <v>0.53874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5">
      <c r="A44" s="43" t="s">
        <v>100</v>
      </c>
      <c r="B44" s="38" t="s">
        <v>92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5">
      <c r="A45" s="44" t="s">
        <v>101</v>
      </c>
      <c r="B45" s="39" t="s">
        <v>92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32.25" customHeight="1" x14ac:dyDescent="0.7">
      <c r="A47" s="224" t="s">
        <v>109</v>
      </c>
      <c r="B47" s="224"/>
      <c r="C47" s="224"/>
      <c r="D47" s="224"/>
      <c r="E47" s="224"/>
      <c r="F47" s="224"/>
      <c r="G47" s="224"/>
      <c r="H47" s="224"/>
      <c r="I47" s="41"/>
      <c r="J47" s="41"/>
      <c r="K47" s="2"/>
      <c r="L47" s="2"/>
      <c r="M47" s="2"/>
    </row>
    <row r="48" spans="1:13" x14ac:dyDescent="0.5">
      <c r="A48" s="34" t="s">
        <v>81</v>
      </c>
      <c r="B48" s="22" t="s">
        <v>102</v>
      </c>
      <c r="C48" s="22" t="s">
        <v>103</v>
      </c>
      <c r="D48" s="22" t="s">
        <v>104</v>
      </c>
      <c r="E48" s="22" t="s">
        <v>105</v>
      </c>
      <c r="F48" s="22" t="s">
        <v>106</v>
      </c>
      <c r="G48" s="22" t="s">
        <v>107</v>
      </c>
      <c r="H48" s="22" t="s">
        <v>108</v>
      </c>
      <c r="I48" s="2"/>
      <c r="J48" s="2"/>
      <c r="K48" s="2"/>
      <c r="L48" s="2"/>
      <c r="M48" s="2"/>
    </row>
    <row r="49" spans="1:13" x14ac:dyDescent="0.5">
      <c r="A49" s="34" t="s">
        <v>84</v>
      </c>
      <c r="B49" s="21">
        <v>0.04</v>
      </c>
      <c r="C49" s="22">
        <v>0.38</v>
      </c>
      <c r="D49" s="22">
        <v>0.28999999999999998</v>
      </c>
      <c r="E49" s="22">
        <v>0</v>
      </c>
      <c r="F49" s="22">
        <v>0.2</v>
      </c>
      <c r="G49" s="22">
        <v>0.02</v>
      </c>
      <c r="H49" s="22">
        <v>7.0000000000000007E-2</v>
      </c>
      <c r="I49" s="2"/>
      <c r="J49" s="2"/>
      <c r="K49" s="2"/>
      <c r="L49" s="2"/>
      <c r="M49" s="2"/>
    </row>
    <row r="50" spans="1:13" x14ac:dyDescent="0.5">
      <c r="A50" s="34" t="s">
        <v>85</v>
      </c>
      <c r="B50" s="21">
        <v>0</v>
      </c>
      <c r="C50" s="22">
        <v>0</v>
      </c>
      <c r="D50" s="22">
        <v>0.02</v>
      </c>
      <c r="E50" s="22">
        <v>0.46</v>
      </c>
      <c r="F50" s="22">
        <v>0.5</v>
      </c>
      <c r="G50" s="22">
        <v>0</v>
      </c>
      <c r="H50" s="22">
        <v>0.02</v>
      </c>
      <c r="I50" s="2"/>
      <c r="J50" s="2"/>
      <c r="K50" s="2"/>
      <c r="L50" s="2"/>
      <c r="M50" s="2"/>
    </row>
    <row r="51" spans="1:13" x14ac:dyDescent="0.5">
      <c r="A51" s="34" t="s">
        <v>86</v>
      </c>
      <c r="B51" s="21">
        <v>0</v>
      </c>
      <c r="C51" s="22">
        <v>0</v>
      </c>
      <c r="D51" s="22">
        <v>0.04</v>
      </c>
      <c r="E51" s="22">
        <v>0.41</v>
      </c>
      <c r="F51" s="22">
        <v>0.5</v>
      </c>
      <c r="G51" s="22">
        <v>0</v>
      </c>
      <c r="H51" s="22">
        <v>0.05</v>
      </c>
      <c r="I51" s="2"/>
      <c r="J51" s="2"/>
      <c r="K51" s="2"/>
      <c r="L51" s="2"/>
      <c r="M51" s="2"/>
    </row>
    <row r="52" spans="1:13" x14ac:dyDescent="0.5">
      <c r="A52" s="34" t="s">
        <v>87</v>
      </c>
      <c r="B52" s="21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"/>
      <c r="J52" s="2"/>
      <c r="K52" s="2"/>
      <c r="L52" s="2"/>
      <c r="M52" s="2"/>
    </row>
    <row r="53" spans="1:13" x14ac:dyDescent="0.5">
      <c r="A53" s="34" t="s">
        <v>88</v>
      </c>
      <c r="B53" s="21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"/>
      <c r="J53" s="2"/>
      <c r="K53" s="2"/>
      <c r="L53" s="2"/>
      <c r="M53" s="2"/>
    </row>
    <row r="54" spans="1:13" x14ac:dyDescent="0.5">
      <c r="A54" s="34" t="s">
        <v>89</v>
      </c>
      <c r="B54" s="21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"/>
      <c r="J54" s="2"/>
      <c r="K54" s="2"/>
      <c r="L54" s="2"/>
      <c r="M54" s="2"/>
    </row>
    <row r="55" spans="1:13" x14ac:dyDescent="0.5">
      <c r="A55" s="34" t="s">
        <v>90</v>
      </c>
      <c r="B55" s="21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"/>
      <c r="J55" s="2"/>
      <c r="K55" s="2"/>
      <c r="L55" s="2"/>
      <c r="M55" s="2"/>
    </row>
    <row r="56" spans="1:13" x14ac:dyDescent="0.5">
      <c r="A56" s="34" t="s">
        <v>91</v>
      </c>
      <c r="B56" s="21" t="s">
        <v>92</v>
      </c>
      <c r="C56" s="22" t="s">
        <v>92</v>
      </c>
      <c r="D56" s="22" t="s">
        <v>92</v>
      </c>
      <c r="E56" s="22" t="s">
        <v>92</v>
      </c>
      <c r="F56" s="22" t="s">
        <v>92</v>
      </c>
      <c r="G56" s="22" t="s">
        <v>92</v>
      </c>
      <c r="H56" s="22" t="s">
        <v>92</v>
      </c>
      <c r="I56" s="2"/>
      <c r="J56" s="2"/>
      <c r="K56" s="2"/>
      <c r="L56" s="2"/>
      <c r="M56" s="2"/>
    </row>
    <row r="57" spans="1:13" x14ac:dyDescent="0.5">
      <c r="A57" s="34" t="s">
        <v>93</v>
      </c>
      <c r="B57" s="21">
        <v>0</v>
      </c>
      <c r="C57" s="22">
        <v>0.4</v>
      </c>
      <c r="D57" s="22">
        <v>0</v>
      </c>
      <c r="E57" s="22">
        <v>0.54</v>
      </c>
      <c r="F57" s="22">
        <v>0</v>
      </c>
      <c r="G57" s="22">
        <v>0</v>
      </c>
      <c r="H57" s="22">
        <v>7.0000000000000007E-2</v>
      </c>
      <c r="I57" s="2"/>
      <c r="J57" s="2"/>
      <c r="K57" s="2"/>
      <c r="L57" s="2"/>
      <c r="M57" s="2"/>
    </row>
    <row r="58" spans="1:13" x14ac:dyDescent="0.5">
      <c r="A58" s="34" t="s">
        <v>94</v>
      </c>
      <c r="B58" s="21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"/>
      <c r="J58" s="2"/>
      <c r="K58" s="2"/>
      <c r="L58" s="2"/>
      <c r="M58" s="2"/>
    </row>
    <row r="59" spans="1:13" x14ac:dyDescent="0.5">
      <c r="A59" s="34" t="s">
        <v>95</v>
      </c>
      <c r="B59" s="21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"/>
      <c r="J59" s="2"/>
      <c r="K59" s="2"/>
      <c r="L59" s="2"/>
      <c r="M59" s="2"/>
    </row>
    <row r="60" spans="1:13" x14ac:dyDescent="0.5">
      <c r="A60" s="34" t="s">
        <v>96</v>
      </c>
      <c r="B60" s="21" t="s">
        <v>92</v>
      </c>
      <c r="C60" s="22" t="s">
        <v>92</v>
      </c>
      <c r="D60" s="22" t="s">
        <v>92</v>
      </c>
      <c r="E60" s="22" t="s">
        <v>92</v>
      </c>
      <c r="F60" s="22" t="s">
        <v>92</v>
      </c>
      <c r="G60" s="22" t="s">
        <v>92</v>
      </c>
      <c r="H60" s="22" t="s">
        <v>92</v>
      </c>
      <c r="I60" s="2"/>
      <c r="J60" s="2"/>
      <c r="K60" s="2"/>
      <c r="L60" s="2"/>
      <c r="M60" s="2"/>
    </row>
    <row r="61" spans="1:13" x14ac:dyDescent="0.5">
      <c r="A61" s="34" t="s">
        <v>97</v>
      </c>
      <c r="B61" s="21" t="s">
        <v>92</v>
      </c>
      <c r="C61" s="22" t="s">
        <v>92</v>
      </c>
      <c r="D61" s="22" t="s">
        <v>92</v>
      </c>
      <c r="E61" s="22" t="s">
        <v>92</v>
      </c>
      <c r="F61" s="22" t="s">
        <v>92</v>
      </c>
      <c r="G61" s="22" t="s">
        <v>92</v>
      </c>
      <c r="H61" s="22" t="s">
        <v>92</v>
      </c>
      <c r="I61" s="2"/>
      <c r="J61" s="2"/>
      <c r="K61" s="2"/>
      <c r="L61" s="2"/>
      <c r="M61" s="2"/>
    </row>
    <row r="62" spans="1:13" x14ac:dyDescent="0.5">
      <c r="A62" s="34" t="s">
        <v>98</v>
      </c>
      <c r="B62" s="21" t="s">
        <v>92</v>
      </c>
      <c r="C62" s="22" t="s">
        <v>92</v>
      </c>
      <c r="D62" s="22" t="s">
        <v>92</v>
      </c>
      <c r="E62" s="22" t="s">
        <v>92</v>
      </c>
      <c r="F62" s="22" t="s">
        <v>92</v>
      </c>
      <c r="G62" s="22" t="s">
        <v>92</v>
      </c>
      <c r="H62" s="22" t="s">
        <v>92</v>
      </c>
      <c r="I62" s="2"/>
      <c r="J62" s="2"/>
      <c r="K62" s="2"/>
      <c r="L62" s="2"/>
      <c r="M62" s="2"/>
    </row>
    <row r="63" spans="1:13" x14ac:dyDescent="0.5">
      <c r="A63" s="34" t="s">
        <v>99</v>
      </c>
      <c r="B63" s="21" t="s">
        <v>92</v>
      </c>
      <c r="C63" s="22" t="s">
        <v>92</v>
      </c>
      <c r="D63" s="22" t="s">
        <v>92</v>
      </c>
      <c r="E63" s="22" t="s">
        <v>92</v>
      </c>
      <c r="F63" s="22" t="s">
        <v>92</v>
      </c>
      <c r="G63" s="22" t="s">
        <v>92</v>
      </c>
      <c r="H63" s="22" t="s">
        <v>92</v>
      </c>
      <c r="I63" s="2"/>
      <c r="J63" s="2"/>
      <c r="K63" s="2"/>
      <c r="L63" s="2"/>
      <c r="M63" s="2"/>
    </row>
    <row r="64" spans="1:13" x14ac:dyDescent="0.5">
      <c r="A64" s="34" t="s">
        <v>100</v>
      </c>
      <c r="B64" s="21" t="s">
        <v>92</v>
      </c>
      <c r="C64" s="22" t="s">
        <v>92</v>
      </c>
      <c r="D64" s="22" t="s">
        <v>92</v>
      </c>
      <c r="E64" s="22" t="s">
        <v>92</v>
      </c>
      <c r="F64" s="22" t="s">
        <v>92</v>
      </c>
      <c r="G64" s="22" t="s">
        <v>92</v>
      </c>
      <c r="H64" s="22" t="s">
        <v>92</v>
      </c>
      <c r="I64" s="2"/>
      <c r="J64" s="2"/>
      <c r="K64" s="2"/>
      <c r="L64" s="2"/>
      <c r="M64" s="2"/>
    </row>
    <row r="65" spans="1:13" x14ac:dyDescent="0.5">
      <c r="A65" s="34" t="s">
        <v>101</v>
      </c>
      <c r="B65" s="21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"/>
      <c r="J65" s="2"/>
      <c r="K65" s="2"/>
      <c r="L65" s="2"/>
      <c r="M65" s="2"/>
    </row>
    <row r="66" spans="1:13" x14ac:dyDescent="0.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30.75" x14ac:dyDescent="0.7">
      <c r="A67" s="40" t="s">
        <v>122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5">
      <c r="A68" s="21" t="s">
        <v>110</v>
      </c>
      <c r="B68" s="21" t="s">
        <v>111</v>
      </c>
      <c r="C68" s="21" t="s">
        <v>119</v>
      </c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5">
      <c r="A69" s="22" t="s">
        <v>112</v>
      </c>
      <c r="B69" s="22" t="s">
        <v>102</v>
      </c>
      <c r="C69" s="22">
        <v>0</v>
      </c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5">
      <c r="A70" s="22" t="s">
        <v>113</v>
      </c>
      <c r="B70" s="22" t="s">
        <v>103</v>
      </c>
      <c r="C70" s="22">
        <v>5.0000000000000001E-3</v>
      </c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5">
      <c r="A71" s="22" t="s">
        <v>114</v>
      </c>
      <c r="B71" s="22" t="s">
        <v>104</v>
      </c>
      <c r="C71" s="22">
        <v>0</v>
      </c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5">
      <c r="A72" s="22" t="s">
        <v>115</v>
      </c>
      <c r="B72" s="22" t="s">
        <v>105</v>
      </c>
      <c r="C72" s="22">
        <v>0.02</v>
      </c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5">
      <c r="A73" s="22" t="s">
        <v>116</v>
      </c>
      <c r="B73" s="22" t="s">
        <v>106</v>
      </c>
      <c r="C73" s="22">
        <v>0.02</v>
      </c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5">
      <c r="A74" s="22" t="s">
        <v>117</v>
      </c>
      <c r="B74" s="22" t="s">
        <v>107</v>
      </c>
      <c r="C74" s="22">
        <v>0</v>
      </c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5">
      <c r="A75" s="22" t="s">
        <v>118</v>
      </c>
      <c r="B75" s="22" t="s">
        <v>108</v>
      </c>
      <c r="C75" s="22">
        <v>0</v>
      </c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30.75" x14ac:dyDescent="0.7">
      <c r="A77" s="40" t="s">
        <v>146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5">
      <c r="A78" s="50" t="s">
        <v>0</v>
      </c>
      <c r="B78" s="231" t="s">
        <v>145</v>
      </c>
      <c r="C78" s="231"/>
      <c r="D78" s="229" t="s">
        <v>123</v>
      </c>
      <c r="E78" s="230"/>
      <c r="F78" s="51" t="s">
        <v>119</v>
      </c>
      <c r="G78" s="2"/>
      <c r="H78" s="2"/>
      <c r="I78" s="2"/>
      <c r="J78" s="2"/>
      <c r="K78" s="2"/>
      <c r="L78" s="2"/>
      <c r="M78" s="2"/>
    </row>
    <row r="79" spans="1:13" x14ac:dyDescent="0.5">
      <c r="A79" s="48" t="s">
        <v>141</v>
      </c>
      <c r="B79" s="226" t="s">
        <v>134</v>
      </c>
      <c r="C79" s="226"/>
      <c r="D79" s="227" t="s">
        <v>124</v>
      </c>
      <c r="E79" s="228"/>
      <c r="F79" s="48">
        <v>0</v>
      </c>
      <c r="G79" s="2"/>
      <c r="H79" s="2"/>
      <c r="I79" s="2"/>
      <c r="J79" s="2"/>
      <c r="K79" s="2"/>
      <c r="L79" s="2"/>
      <c r="M79" s="2"/>
    </row>
    <row r="80" spans="1:13" x14ac:dyDescent="0.5">
      <c r="A80" s="46" t="s">
        <v>141</v>
      </c>
      <c r="B80" s="225" t="s">
        <v>135</v>
      </c>
      <c r="C80" s="225"/>
      <c r="D80" s="227" t="s">
        <v>125</v>
      </c>
      <c r="E80" s="228"/>
      <c r="F80" s="47">
        <v>1.2585842375917136</v>
      </c>
      <c r="G80" s="2"/>
      <c r="H80" s="2"/>
      <c r="I80" s="2"/>
      <c r="J80" s="2"/>
      <c r="K80" s="2"/>
      <c r="L80" s="2"/>
      <c r="M80" s="2"/>
    </row>
    <row r="81" spans="1:13" x14ac:dyDescent="0.5">
      <c r="A81" s="46" t="s">
        <v>141</v>
      </c>
      <c r="B81" s="225" t="s">
        <v>136</v>
      </c>
      <c r="C81" s="225"/>
      <c r="D81" s="227" t="s">
        <v>126</v>
      </c>
      <c r="E81" s="228"/>
      <c r="F81" s="46">
        <v>0</v>
      </c>
      <c r="G81" s="2"/>
      <c r="H81" s="2"/>
      <c r="I81" s="2"/>
      <c r="J81" s="2"/>
      <c r="K81" s="2"/>
      <c r="L81" s="2"/>
      <c r="M81" s="2"/>
    </row>
    <row r="82" spans="1:13" x14ac:dyDescent="0.5">
      <c r="A82" s="46" t="s">
        <v>142</v>
      </c>
      <c r="B82" s="225" t="s">
        <v>137</v>
      </c>
      <c r="C82" s="225"/>
      <c r="D82" s="227" t="s">
        <v>127</v>
      </c>
      <c r="E82" s="228"/>
      <c r="F82" s="47">
        <v>0.587339310876133</v>
      </c>
      <c r="G82" s="2"/>
      <c r="H82" s="2"/>
      <c r="I82" s="2"/>
      <c r="J82" s="2"/>
      <c r="K82" s="2"/>
      <c r="L82" s="2"/>
      <c r="M82" s="2"/>
    </row>
    <row r="83" spans="1:13" x14ac:dyDescent="0.5">
      <c r="A83" s="46" t="s">
        <v>142</v>
      </c>
      <c r="B83" s="225" t="s">
        <v>138</v>
      </c>
      <c r="C83" s="225"/>
      <c r="D83" s="227" t="s">
        <v>128</v>
      </c>
      <c r="E83" s="228"/>
      <c r="F83" s="46">
        <v>0</v>
      </c>
      <c r="G83" s="2"/>
      <c r="H83" s="2"/>
      <c r="I83" s="2"/>
      <c r="J83" s="2"/>
      <c r="K83" s="2"/>
      <c r="L83" s="2"/>
      <c r="M83" s="2"/>
    </row>
    <row r="84" spans="1:13" x14ac:dyDescent="0.5">
      <c r="A84" s="46" t="s">
        <v>142</v>
      </c>
      <c r="B84" s="225" t="s">
        <v>139</v>
      </c>
      <c r="C84" s="225"/>
      <c r="D84" s="227" t="s">
        <v>129</v>
      </c>
      <c r="E84" s="228"/>
      <c r="F84" s="47">
        <v>0.65026852275571867</v>
      </c>
      <c r="G84" s="2"/>
      <c r="H84" s="2"/>
      <c r="I84" s="2"/>
      <c r="J84" s="2"/>
      <c r="K84" s="2"/>
      <c r="L84" s="2"/>
      <c r="M84" s="2"/>
    </row>
    <row r="85" spans="1:13" x14ac:dyDescent="0.5">
      <c r="A85" s="46" t="s">
        <v>143</v>
      </c>
      <c r="B85" s="225" t="s">
        <v>134</v>
      </c>
      <c r="C85" s="225"/>
      <c r="D85" s="227" t="s">
        <v>130</v>
      </c>
      <c r="E85" s="228"/>
      <c r="F85" s="46">
        <v>0</v>
      </c>
      <c r="G85" s="2"/>
      <c r="H85" s="2"/>
      <c r="I85" s="2"/>
      <c r="J85" s="2"/>
      <c r="K85" s="2"/>
      <c r="L85" s="2"/>
      <c r="M85" s="2"/>
    </row>
    <row r="86" spans="1:13" x14ac:dyDescent="0.5">
      <c r="A86" s="46" t="s">
        <v>143</v>
      </c>
      <c r="B86" s="225" t="s">
        <v>135</v>
      </c>
      <c r="C86" s="225"/>
      <c r="D86" s="225" t="s">
        <v>131</v>
      </c>
      <c r="E86" s="225"/>
      <c r="F86" s="47">
        <v>1.2585842375917136</v>
      </c>
      <c r="G86" s="2"/>
      <c r="H86" s="2"/>
      <c r="I86" s="2"/>
      <c r="J86" s="2"/>
      <c r="K86" s="2"/>
      <c r="L86" s="2"/>
      <c r="M86" s="2"/>
    </row>
    <row r="87" spans="1:13" x14ac:dyDescent="0.5">
      <c r="A87" s="46" t="s">
        <v>143</v>
      </c>
      <c r="B87" s="225" t="s">
        <v>136</v>
      </c>
      <c r="C87" s="225"/>
      <c r="D87" s="225" t="s">
        <v>132</v>
      </c>
      <c r="E87" s="225"/>
      <c r="F87" s="46">
        <v>0</v>
      </c>
      <c r="G87" s="2"/>
      <c r="H87" s="2"/>
      <c r="I87" s="2"/>
      <c r="J87" s="2"/>
      <c r="K87" s="2"/>
      <c r="L87" s="2"/>
      <c r="M87" s="2"/>
    </row>
    <row r="88" spans="1:13" x14ac:dyDescent="0.5">
      <c r="A88" s="46" t="s">
        <v>144</v>
      </c>
      <c r="B88" s="225" t="s">
        <v>140</v>
      </c>
      <c r="C88" s="225"/>
      <c r="D88" s="225" t="s">
        <v>133</v>
      </c>
      <c r="E88" s="225"/>
      <c r="F88" s="46">
        <v>0</v>
      </c>
      <c r="G88" s="2"/>
      <c r="H88" s="2"/>
      <c r="I88" s="2"/>
      <c r="J88" s="2"/>
      <c r="K88" s="2"/>
      <c r="L88" s="2"/>
      <c r="M88" s="2"/>
    </row>
    <row r="89" spans="1:13" x14ac:dyDescent="0.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32.25" x14ac:dyDescent="0.75">
      <c r="A90" s="224" t="s">
        <v>120</v>
      </c>
      <c r="B90" s="224"/>
      <c r="C90" s="224"/>
      <c r="D90" s="224"/>
      <c r="E90" s="224"/>
      <c r="F90" s="224"/>
      <c r="G90" s="224"/>
      <c r="H90" s="224"/>
      <c r="I90" s="224"/>
      <c r="J90" s="224"/>
      <c r="K90" s="2"/>
      <c r="L90" s="2"/>
      <c r="M90" s="2"/>
    </row>
    <row r="91" spans="1:13" x14ac:dyDescent="0.5">
      <c r="A91" s="34" t="s">
        <v>81</v>
      </c>
      <c r="B91" s="34" t="s">
        <v>82</v>
      </c>
      <c r="C91" s="34" t="s">
        <v>83</v>
      </c>
      <c r="D91" s="22" t="s">
        <v>102</v>
      </c>
      <c r="E91" s="22" t="s">
        <v>103</v>
      </c>
      <c r="F91" s="22" t="s">
        <v>104</v>
      </c>
      <c r="G91" s="22" t="s">
        <v>105</v>
      </c>
      <c r="H91" s="22" t="s">
        <v>106</v>
      </c>
      <c r="I91" s="22" t="s">
        <v>107</v>
      </c>
      <c r="J91" s="22" t="s">
        <v>108</v>
      </c>
      <c r="K91" s="2"/>
      <c r="L91" s="2"/>
      <c r="M91" s="2"/>
    </row>
    <row r="92" spans="1:13" x14ac:dyDescent="0.5">
      <c r="A92" s="34" t="s">
        <v>84</v>
      </c>
      <c r="B92" s="191">
        <f>68*25</f>
        <v>1700</v>
      </c>
      <c r="C92" s="35">
        <f>C9*25</f>
        <v>775</v>
      </c>
      <c r="D92" s="194">
        <f>($B$29*B49*$C69*(44/28)*298)</f>
        <v>0</v>
      </c>
      <c r="E92" s="194">
        <f>($B$29*C49*C70*(44/28)*298)</f>
        <v>53.422385500000004</v>
      </c>
      <c r="F92" s="194">
        <f>($B$29*D49*C71*(44/28)*298)</f>
        <v>0</v>
      </c>
      <c r="G92" s="194">
        <f>($B$29*E49*C72*(44/28)*298)</f>
        <v>0</v>
      </c>
      <c r="H92" s="194">
        <f>($B$29*F49*C73*(44/28)*298)</f>
        <v>112.46818</v>
      </c>
      <c r="I92" s="194">
        <f>($B$29*G49*C74*(44/28)*298)</f>
        <v>0</v>
      </c>
      <c r="J92" s="194">
        <f>($B$29*H49*C75*(44/28)*298)</f>
        <v>0</v>
      </c>
      <c r="K92" s="2"/>
      <c r="L92" s="2"/>
      <c r="M92" s="2"/>
    </row>
    <row r="93" spans="1:13" x14ac:dyDescent="0.5">
      <c r="A93" s="34" t="s">
        <v>85</v>
      </c>
      <c r="B93" s="192">
        <v>1175</v>
      </c>
      <c r="C93" s="35">
        <f t="shared" ref="C93:C100" si="0">C10*25</f>
        <v>25</v>
      </c>
      <c r="D93" s="21">
        <v>0</v>
      </c>
      <c r="E93" s="22">
        <v>0</v>
      </c>
      <c r="F93" s="195">
        <f>($B$30*D50*C71*(44/28)*298)</f>
        <v>0</v>
      </c>
      <c r="G93" s="195">
        <f>($B$30*E50*C72*(44/28)*298)</f>
        <v>170.55372186285717</v>
      </c>
      <c r="H93" s="195">
        <f>($B$30*F50*C73*(44/28)*298)</f>
        <v>185.38448028571432</v>
      </c>
      <c r="I93" s="22">
        <v>0</v>
      </c>
      <c r="J93" s="195">
        <f>($B$30*H50*C75*(44/28)*298)</f>
        <v>0</v>
      </c>
      <c r="K93" s="2"/>
      <c r="L93" s="2"/>
      <c r="M93" s="2"/>
    </row>
    <row r="94" spans="1:13" x14ac:dyDescent="0.5">
      <c r="A94" s="34" t="s">
        <v>86</v>
      </c>
      <c r="B94" s="192">
        <v>1375</v>
      </c>
      <c r="C94" s="35">
        <f t="shared" si="0"/>
        <v>50</v>
      </c>
      <c r="D94" s="21">
        <v>0</v>
      </c>
      <c r="E94" s="22">
        <v>0</v>
      </c>
      <c r="F94" s="195">
        <f>($B$31*D51*C71*(44/28)*298)</f>
        <v>0</v>
      </c>
      <c r="G94" s="195">
        <f>($B$31*E51*C72*(44/28)*298)</f>
        <v>170.43202377142856</v>
      </c>
      <c r="H94" s="195">
        <f>($B$31*F51*C73*(44/28)*298)</f>
        <v>207.84393142857147</v>
      </c>
      <c r="I94" s="22">
        <v>0</v>
      </c>
      <c r="J94" s="195">
        <f>($B$31*H51*C75*(44/28)*298)</f>
        <v>0</v>
      </c>
      <c r="K94" s="2"/>
      <c r="L94" s="2"/>
      <c r="M94" s="2"/>
    </row>
    <row r="95" spans="1:13" x14ac:dyDescent="0.5">
      <c r="A95" s="34" t="s">
        <v>87</v>
      </c>
      <c r="B95" s="192">
        <v>125</v>
      </c>
      <c r="C95" s="35">
        <f t="shared" si="0"/>
        <v>5</v>
      </c>
      <c r="D95" s="21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"/>
      <c r="L95" s="2"/>
      <c r="M95" s="2"/>
    </row>
    <row r="96" spans="1:13" x14ac:dyDescent="0.5">
      <c r="A96" s="34" t="s">
        <v>88</v>
      </c>
      <c r="B96" s="192">
        <v>125</v>
      </c>
      <c r="C96" s="35">
        <f t="shared" si="0"/>
        <v>5.5</v>
      </c>
      <c r="D96" s="21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"/>
      <c r="L96" s="2"/>
      <c r="M96" s="2"/>
    </row>
    <row r="97" spans="1:13" x14ac:dyDescent="0.5">
      <c r="A97" s="34" t="s">
        <v>89</v>
      </c>
      <c r="B97" s="192">
        <v>1150</v>
      </c>
      <c r="C97" s="35">
        <f t="shared" si="0"/>
        <v>64</v>
      </c>
      <c r="D97" s="21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"/>
      <c r="L97" s="2"/>
      <c r="M97" s="2"/>
    </row>
    <row r="98" spans="1:13" x14ac:dyDescent="0.5">
      <c r="A98" s="34" t="s">
        <v>90</v>
      </c>
      <c r="B98" s="192">
        <v>450</v>
      </c>
      <c r="C98" s="35">
        <f t="shared" si="0"/>
        <v>54.75</v>
      </c>
      <c r="D98" s="21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"/>
      <c r="L98" s="2"/>
      <c r="M98" s="2"/>
    </row>
    <row r="99" spans="1:13" x14ac:dyDescent="0.5">
      <c r="A99" s="34" t="s">
        <v>91</v>
      </c>
      <c r="B99" s="35" t="s">
        <v>92</v>
      </c>
      <c r="C99" s="35" t="s">
        <v>92</v>
      </c>
      <c r="D99" s="21" t="s">
        <v>92</v>
      </c>
      <c r="E99" s="22" t="s">
        <v>92</v>
      </c>
      <c r="F99" s="22" t="s">
        <v>92</v>
      </c>
      <c r="G99" s="22" t="s">
        <v>92</v>
      </c>
      <c r="H99" s="22" t="s">
        <v>92</v>
      </c>
      <c r="I99" s="22" t="s">
        <v>92</v>
      </c>
      <c r="J99" s="22" t="s">
        <v>92</v>
      </c>
      <c r="K99" s="2"/>
      <c r="L99" s="2"/>
      <c r="M99" s="2"/>
    </row>
    <row r="100" spans="1:13" x14ac:dyDescent="0.5">
      <c r="A100" s="34" t="s">
        <v>93</v>
      </c>
      <c r="B100" s="193">
        <v>25</v>
      </c>
      <c r="C100" s="35">
        <f t="shared" si="0"/>
        <v>175</v>
      </c>
      <c r="D100" s="21">
        <v>0</v>
      </c>
      <c r="E100" s="195">
        <f>($B$37*C57*C70*(44/28)*298)</f>
        <v>4.7858799999999997</v>
      </c>
      <c r="F100" s="22">
        <v>0</v>
      </c>
      <c r="G100" s="195">
        <f>($B$37*E57*C72*(44/28)*298)</f>
        <v>25.843752000000002</v>
      </c>
      <c r="H100" s="22">
        <v>0</v>
      </c>
      <c r="I100" s="22">
        <v>0</v>
      </c>
      <c r="J100" s="195">
        <f>($B$37*H57*C75*(44/28)*298)</f>
        <v>0</v>
      </c>
      <c r="K100" s="2"/>
      <c r="L100" s="2"/>
      <c r="M100" s="2"/>
    </row>
    <row r="101" spans="1:13" x14ac:dyDescent="0.5">
      <c r="A101" s="34" t="s">
        <v>94</v>
      </c>
      <c r="B101" s="193">
        <v>500</v>
      </c>
      <c r="C101" s="35" t="s">
        <v>92</v>
      </c>
      <c r="D101" s="21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"/>
      <c r="L101" s="2"/>
      <c r="M101" s="2"/>
    </row>
    <row r="102" spans="1:13" x14ac:dyDescent="0.5">
      <c r="A102" s="34" t="s">
        <v>95</v>
      </c>
      <c r="B102" s="35" t="s">
        <v>92</v>
      </c>
      <c r="C102" s="35" t="s">
        <v>92</v>
      </c>
      <c r="D102" s="21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"/>
      <c r="L102" s="2"/>
      <c r="M102" s="2"/>
    </row>
    <row r="103" spans="1:13" x14ac:dyDescent="0.5">
      <c r="A103" s="34" t="s">
        <v>96</v>
      </c>
      <c r="B103" s="35" t="s">
        <v>92</v>
      </c>
      <c r="C103" s="35">
        <f>C20*25</f>
        <v>5</v>
      </c>
      <c r="D103" s="21" t="s">
        <v>92</v>
      </c>
      <c r="E103" s="22" t="s">
        <v>92</v>
      </c>
      <c r="F103" s="22" t="s">
        <v>92</v>
      </c>
      <c r="G103" s="22" t="s">
        <v>92</v>
      </c>
      <c r="H103" s="22" t="s">
        <v>92</v>
      </c>
      <c r="I103" s="22" t="s">
        <v>92</v>
      </c>
      <c r="J103" s="22" t="s">
        <v>92</v>
      </c>
      <c r="K103" s="2"/>
      <c r="L103" s="2"/>
      <c r="M103" s="2"/>
    </row>
    <row r="104" spans="1:13" x14ac:dyDescent="0.5">
      <c r="A104" s="34" t="s">
        <v>97</v>
      </c>
      <c r="B104" s="35" t="s">
        <v>92</v>
      </c>
      <c r="C104" s="35">
        <f>C21*25</f>
        <v>5</v>
      </c>
      <c r="D104" s="21" t="s">
        <v>92</v>
      </c>
      <c r="E104" s="22" t="s">
        <v>92</v>
      </c>
      <c r="F104" s="22" t="s">
        <v>92</v>
      </c>
      <c r="G104" s="22" t="s">
        <v>92</v>
      </c>
      <c r="H104" s="22" t="s">
        <v>92</v>
      </c>
      <c r="I104" s="22" t="s">
        <v>92</v>
      </c>
      <c r="J104" s="22" t="s">
        <v>92</v>
      </c>
      <c r="K104" s="2"/>
      <c r="L104" s="2"/>
      <c r="M104" s="2"/>
    </row>
    <row r="105" spans="1:13" x14ac:dyDescent="0.5">
      <c r="A105" s="34" t="s">
        <v>98</v>
      </c>
      <c r="B105" s="35" t="s">
        <v>92</v>
      </c>
      <c r="C105" s="35">
        <f>C22*25</f>
        <v>5</v>
      </c>
      <c r="D105" s="21" t="s">
        <v>92</v>
      </c>
      <c r="E105" s="22" t="s">
        <v>92</v>
      </c>
      <c r="F105" s="22" t="s">
        <v>92</v>
      </c>
      <c r="G105" s="22" t="s">
        <v>92</v>
      </c>
      <c r="H105" s="22" t="s">
        <v>92</v>
      </c>
      <c r="I105" s="22" t="s">
        <v>92</v>
      </c>
      <c r="J105" s="22" t="s">
        <v>92</v>
      </c>
      <c r="K105" s="2"/>
      <c r="L105" s="2"/>
      <c r="M105" s="2"/>
    </row>
    <row r="106" spans="1:13" x14ac:dyDescent="0.5">
      <c r="A106" s="34" t="s">
        <v>99</v>
      </c>
      <c r="B106" s="35" t="s">
        <v>92</v>
      </c>
      <c r="C106" s="35">
        <f>C23*25</f>
        <v>5</v>
      </c>
      <c r="D106" s="21" t="s">
        <v>92</v>
      </c>
      <c r="E106" s="22" t="s">
        <v>92</v>
      </c>
      <c r="F106" s="22" t="s">
        <v>92</v>
      </c>
      <c r="G106" s="22" t="s">
        <v>92</v>
      </c>
      <c r="H106" s="22" t="s">
        <v>92</v>
      </c>
      <c r="I106" s="22" t="s">
        <v>92</v>
      </c>
      <c r="J106" s="22" t="s">
        <v>92</v>
      </c>
      <c r="K106" s="2"/>
      <c r="L106" s="2"/>
      <c r="M106" s="2"/>
    </row>
    <row r="107" spans="1:13" x14ac:dyDescent="0.5">
      <c r="A107" s="34" t="s">
        <v>100</v>
      </c>
      <c r="B107" s="35" t="s">
        <v>92</v>
      </c>
      <c r="C107" s="35" t="s">
        <v>92</v>
      </c>
      <c r="D107" s="21" t="s">
        <v>92</v>
      </c>
      <c r="E107" s="22" t="s">
        <v>92</v>
      </c>
      <c r="F107" s="22" t="s">
        <v>92</v>
      </c>
      <c r="G107" s="22" t="s">
        <v>92</v>
      </c>
      <c r="H107" s="22" t="s">
        <v>92</v>
      </c>
      <c r="I107" s="22" t="s">
        <v>92</v>
      </c>
      <c r="J107" s="22" t="s">
        <v>92</v>
      </c>
      <c r="K107" s="2"/>
      <c r="L107" s="2"/>
      <c r="M107" s="2"/>
    </row>
    <row r="108" spans="1:13" x14ac:dyDescent="0.5">
      <c r="A108" s="34" t="s">
        <v>101</v>
      </c>
      <c r="B108" s="35" t="s">
        <v>92</v>
      </c>
      <c r="C108" s="35" t="s">
        <v>92</v>
      </c>
      <c r="D108" s="21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"/>
      <c r="L108" s="2"/>
      <c r="M108" s="2"/>
    </row>
    <row r="109" spans="1:13" x14ac:dyDescent="0.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</sheetData>
  <mergeCells count="25">
    <mergeCell ref="B87:C87"/>
    <mergeCell ref="A7:J7"/>
    <mergeCell ref="A47:H47"/>
    <mergeCell ref="D81:E81"/>
    <mergeCell ref="D82:E82"/>
    <mergeCell ref="D80:E80"/>
    <mergeCell ref="D78:E78"/>
    <mergeCell ref="D79:E79"/>
    <mergeCell ref="B78:C78"/>
    <mergeCell ref="B88:C88"/>
    <mergeCell ref="B85:C85"/>
    <mergeCell ref="A90:J90"/>
    <mergeCell ref="D88:E88"/>
    <mergeCell ref="B79:C79"/>
    <mergeCell ref="B80:C80"/>
    <mergeCell ref="B81:C81"/>
    <mergeCell ref="B82:C82"/>
    <mergeCell ref="B83:C83"/>
    <mergeCell ref="B84:C84"/>
    <mergeCell ref="D83:E83"/>
    <mergeCell ref="D84:E84"/>
    <mergeCell ref="D85:E85"/>
    <mergeCell ref="D86:E86"/>
    <mergeCell ref="D87:E87"/>
    <mergeCell ref="B86:C86"/>
  </mergeCells>
  <conditionalFormatting sqref="B9:C25">
    <cfRule type="containsText" dxfId="67" priority="35" operator="containsText" text="n/a">
      <formula>NOT(ISERROR(SEARCH("n/a",B9)))</formula>
    </cfRule>
  </conditionalFormatting>
  <conditionalFormatting sqref="A9:C25">
    <cfRule type="containsText" dxfId="66" priority="34" operator="containsText" text="n/a">
      <formula>NOT(ISERROR(SEARCH("n/a",A9)))</formula>
    </cfRule>
  </conditionalFormatting>
  <conditionalFormatting sqref="B9:C25 B49:H65">
    <cfRule type="cellIs" dxfId="65" priority="30" operator="equal">
      <formula>0</formula>
    </cfRule>
    <cfRule type="cellIs" dxfId="64" priority="31" operator="equal">
      <formula>0</formula>
    </cfRule>
    <cfRule type="containsText" dxfId="63" priority="32" operator="containsText" text="n/a">
      <formula>NOT(ISERROR(SEARCH("n/a",B9)))</formula>
    </cfRule>
    <cfRule type="containsText" dxfId="62" priority="33" operator="containsText" text="n/a">
      <formula>NOT(ISERROR(SEARCH("n/a",B9)))</formula>
    </cfRule>
  </conditionalFormatting>
  <conditionalFormatting sqref="B29:B45">
    <cfRule type="containsText" dxfId="61" priority="29" operator="containsText" text="n/a">
      <formula>NOT(ISERROR(SEARCH("n/a",B29)))</formula>
    </cfRule>
  </conditionalFormatting>
  <conditionalFormatting sqref="A29:B45">
    <cfRule type="containsText" dxfId="60" priority="28" operator="containsText" text="n/a">
      <formula>NOT(ISERROR(SEARCH("n/a",A29)))</formula>
    </cfRule>
  </conditionalFormatting>
  <conditionalFormatting sqref="B29:B45">
    <cfRule type="cellIs" dxfId="59" priority="24" operator="equal">
      <formula>0</formula>
    </cfRule>
    <cfRule type="cellIs" dxfId="58" priority="25" operator="equal">
      <formula>0</formula>
    </cfRule>
    <cfRule type="containsText" dxfId="57" priority="26" operator="containsText" text="n/a">
      <formula>NOT(ISERROR(SEARCH("n/a",B29)))</formula>
    </cfRule>
    <cfRule type="containsText" dxfId="56" priority="27" operator="containsText" text="n/a">
      <formula>NOT(ISERROR(SEARCH("n/a",B29)))</formula>
    </cfRule>
  </conditionalFormatting>
  <conditionalFormatting sqref="A49:A65">
    <cfRule type="containsText" dxfId="55" priority="22" operator="containsText" text="n/a">
      <formula>NOT(ISERROR(SEARCH("n/a",A49)))</formula>
    </cfRule>
  </conditionalFormatting>
  <conditionalFormatting sqref="C69:C75">
    <cfRule type="cellIs" dxfId="54" priority="17" operator="equal">
      <formula>0</formula>
    </cfRule>
  </conditionalFormatting>
  <conditionalFormatting sqref="B92:B108">
    <cfRule type="containsText" dxfId="53" priority="16" operator="containsText" text="n/a">
      <formula>NOT(ISERROR(SEARCH("n/a",B92)))</formula>
    </cfRule>
  </conditionalFormatting>
  <conditionalFormatting sqref="A92:B108">
    <cfRule type="containsText" dxfId="52" priority="15" operator="containsText" text="n/a">
      <formula>NOT(ISERROR(SEARCH("n/a",A92)))</formula>
    </cfRule>
  </conditionalFormatting>
  <conditionalFormatting sqref="B92:B108">
    <cfRule type="cellIs" dxfId="51" priority="11" operator="equal">
      <formula>0</formula>
    </cfRule>
    <cfRule type="cellIs" dxfId="50" priority="12" operator="equal">
      <formula>0</formula>
    </cfRule>
    <cfRule type="containsText" dxfId="49" priority="13" operator="containsText" text="n/a">
      <formula>NOT(ISERROR(SEARCH("n/a",B92)))</formula>
    </cfRule>
    <cfRule type="containsText" dxfId="48" priority="14" operator="containsText" text="n/a">
      <formula>NOT(ISERROR(SEARCH("n/a",B92)))</formula>
    </cfRule>
  </conditionalFormatting>
  <conditionalFormatting sqref="D92:J108">
    <cfRule type="cellIs" dxfId="47" priority="7" operator="equal">
      <formula>0</formula>
    </cfRule>
    <cfRule type="cellIs" dxfId="46" priority="8" operator="equal">
      <formula>0</formula>
    </cfRule>
    <cfRule type="containsText" dxfId="45" priority="9" operator="containsText" text="n/a">
      <formula>NOT(ISERROR(SEARCH("n/a",D92)))</formula>
    </cfRule>
    <cfRule type="containsText" dxfId="44" priority="10" operator="containsText" text="n/a">
      <formula>NOT(ISERROR(SEARCH("n/a",D92)))</formula>
    </cfRule>
  </conditionalFormatting>
  <conditionalFormatting sqref="C92:C108">
    <cfRule type="containsText" dxfId="43" priority="6" operator="containsText" text="n/a">
      <formula>NOT(ISERROR(SEARCH("n/a",C92)))</formula>
    </cfRule>
  </conditionalFormatting>
  <conditionalFormatting sqref="C92:C108">
    <cfRule type="containsText" dxfId="42" priority="5" operator="containsText" text="n/a">
      <formula>NOT(ISERROR(SEARCH("n/a",C92)))</formula>
    </cfRule>
  </conditionalFormatting>
  <conditionalFormatting sqref="C92:C108">
    <cfRule type="cellIs" dxfId="41" priority="1" operator="equal">
      <formula>0</formula>
    </cfRule>
    <cfRule type="cellIs" dxfId="40" priority="2" operator="equal">
      <formula>0</formula>
    </cfRule>
    <cfRule type="containsText" dxfId="39" priority="3" operator="containsText" text="n/a">
      <formula>NOT(ISERROR(SEARCH("n/a",C92)))</formula>
    </cfRule>
    <cfRule type="containsText" dxfId="38" priority="4" operator="containsText" text="n/a">
      <formula>NOT(ISERROR(SEARCH("n/a",C92)))</formula>
    </cfRule>
  </conditionalFormatting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AD18"/>
  <sheetViews>
    <sheetView showGridLines="0" workbookViewId="0">
      <pane xSplit="1" ySplit="4" topLeftCell="B5" activePane="bottomRight" state="frozen"/>
      <selection activeCell="D12" sqref="D12"/>
      <selection pane="topRight" activeCell="D12" sqref="D12"/>
      <selection pane="bottomLeft" activeCell="D12" sqref="D12"/>
      <selection pane="bottomRight" activeCell="D12" sqref="D12"/>
    </sheetView>
  </sheetViews>
  <sheetFormatPr defaultColWidth="9" defaultRowHeight="21.75" x14ac:dyDescent="0.5"/>
  <cols>
    <col min="1" max="1" width="8.125" style="2" customWidth="1"/>
    <col min="2" max="2" width="20.375" style="2" customWidth="1"/>
    <col min="3" max="3" width="15.625" style="2" customWidth="1"/>
    <col min="4" max="4" width="11.875" style="2" bestFit="1" customWidth="1"/>
    <col min="5" max="5" width="14.875" style="2" customWidth="1"/>
    <col min="6" max="6" width="8.875" style="2" customWidth="1"/>
    <col min="7" max="7" width="16.625" style="2" bestFit="1" customWidth="1"/>
    <col min="8" max="8" width="2.125" style="12" customWidth="1"/>
    <col min="9" max="9" width="10.875" style="2" bestFit="1" customWidth="1"/>
    <col min="10" max="10" width="15.125" style="2" bestFit="1" customWidth="1"/>
    <col min="11" max="11" width="12.375" style="2" customWidth="1"/>
    <col min="12" max="12" width="16.625" style="2" customWidth="1"/>
    <col min="13" max="13" width="1.875" style="12" customWidth="1"/>
    <col min="14" max="14" width="13.875" style="2" customWidth="1"/>
    <col min="15" max="15" width="15.125" style="2" bestFit="1" customWidth="1"/>
    <col min="16" max="16" width="13.875" style="2" customWidth="1"/>
    <col min="17" max="17" width="16.625" style="2" bestFit="1" customWidth="1"/>
    <col min="18" max="18" width="2.375" style="2" customWidth="1"/>
    <col min="19" max="19" width="13.875" style="2" customWidth="1"/>
    <col min="20" max="20" width="15.125" style="2" bestFit="1" customWidth="1"/>
    <col min="21" max="21" width="13.875" style="2" customWidth="1"/>
    <col min="22" max="22" width="16.625" style="2" bestFit="1" customWidth="1"/>
    <col min="23" max="23" width="1.875" style="12" customWidth="1"/>
    <col min="24" max="24" width="11.625" style="2" customWidth="1"/>
    <col min="25" max="25" width="15.875" style="12" bestFit="1" customWidth="1"/>
    <col min="26" max="26" width="12.875" style="2" customWidth="1"/>
    <col min="27" max="27" width="16.625" style="2" bestFit="1" customWidth="1"/>
    <col min="28" max="28" width="1.875" style="2" customWidth="1"/>
    <col min="29" max="29" width="19.375" style="2" customWidth="1"/>
    <col min="30" max="30" width="18.375" style="2" customWidth="1"/>
    <col min="31" max="16384" width="9" style="2"/>
  </cols>
  <sheetData>
    <row r="2" spans="1:30" ht="24.75" x14ac:dyDescent="0.5">
      <c r="D2" s="2" t="s">
        <v>224</v>
      </c>
      <c r="I2" s="2" t="s">
        <v>225</v>
      </c>
      <c r="N2" s="2" t="s">
        <v>226</v>
      </c>
      <c r="S2" s="2" t="s">
        <v>227</v>
      </c>
      <c r="X2" s="2" t="s">
        <v>228</v>
      </c>
    </row>
    <row r="3" spans="1:30" ht="21.75" customHeight="1" x14ac:dyDescent="0.5">
      <c r="A3" s="233" t="s">
        <v>229</v>
      </c>
      <c r="B3" s="236" t="s">
        <v>230</v>
      </c>
      <c r="C3" s="236" t="s">
        <v>231</v>
      </c>
      <c r="D3" s="237" t="s">
        <v>232</v>
      </c>
      <c r="E3" s="237"/>
      <c r="F3" s="237"/>
      <c r="G3" s="237"/>
      <c r="H3" s="34"/>
      <c r="I3" s="232" t="s">
        <v>233</v>
      </c>
      <c r="J3" s="232"/>
      <c r="K3" s="232"/>
      <c r="L3" s="232"/>
      <c r="M3" s="110"/>
      <c r="N3" s="232" t="s">
        <v>234</v>
      </c>
      <c r="O3" s="232"/>
      <c r="P3" s="232"/>
      <c r="Q3" s="232"/>
      <c r="R3" s="35"/>
      <c r="S3" s="232" t="s">
        <v>235</v>
      </c>
      <c r="T3" s="232"/>
      <c r="U3" s="232"/>
      <c r="V3" s="232"/>
      <c r="W3" s="110"/>
      <c r="X3" s="233" t="s">
        <v>236</v>
      </c>
      <c r="Y3" s="234"/>
      <c r="Z3" s="234"/>
      <c r="AA3" s="235"/>
      <c r="AC3" s="236" t="s">
        <v>237</v>
      </c>
      <c r="AD3" s="236" t="s">
        <v>238</v>
      </c>
    </row>
    <row r="4" spans="1:30" ht="20.25" customHeight="1" x14ac:dyDescent="0.5">
      <c r="A4" s="233"/>
      <c r="B4" s="236"/>
      <c r="C4" s="236"/>
      <c r="D4" s="111" t="s">
        <v>239</v>
      </c>
      <c r="E4" s="112" t="s">
        <v>240</v>
      </c>
      <c r="F4" s="111" t="s">
        <v>241</v>
      </c>
      <c r="G4" s="111" t="s">
        <v>242</v>
      </c>
      <c r="H4" s="35"/>
      <c r="I4" s="111" t="s">
        <v>239</v>
      </c>
      <c r="J4" s="112" t="s">
        <v>240</v>
      </c>
      <c r="K4" s="111" t="s">
        <v>241</v>
      </c>
      <c r="L4" s="111" t="s">
        <v>242</v>
      </c>
      <c r="M4" s="110"/>
      <c r="N4" s="111" t="s">
        <v>239</v>
      </c>
      <c r="O4" s="112" t="s">
        <v>240</v>
      </c>
      <c r="P4" s="111" t="s">
        <v>241</v>
      </c>
      <c r="Q4" s="111" t="s">
        <v>242</v>
      </c>
      <c r="R4" s="35"/>
      <c r="S4" s="111" t="s">
        <v>239</v>
      </c>
      <c r="T4" s="112" t="s">
        <v>240</v>
      </c>
      <c r="U4" s="111" t="s">
        <v>241</v>
      </c>
      <c r="V4" s="111" t="s">
        <v>242</v>
      </c>
      <c r="W4" s="110"/>
      <c r="X4" s="111" t="s">
        <v>239</v>
      </c>
      <c r="Y4" s="112" t="s">
        <v>240</v>
      </c>
      <c r="Z4" s="111" t="s">
        <v>241</v>
      </c>
      <c r="AA4" s="111" t="s">
        <v>242</v>
      </c>
      <c r="AC4" s="236"/>
      <c r="AD4" s="236"/>
    </row>
    <row r="5" spans="1:30" s="24" customFormat="1" x14ac:dyDescent="0.5">
      <c r="A5" s="113">
        <v>2544</v>
      </c>
      <c r="B5" s="114">
        <f>การกำจัดขยะแบบฝังกลบ!C12</f>
        <v>0</v>
      </c>
      <c r="C5" s="115">
        <f>(B5/2)*Factors!$G$3</f>
        <v>0</v>
      </c>
      <c r="D5" s="116">
        <f>C5*Factors!$B$4*Factors!$B$19*Factors!$G$6*Factors!$G$8</f>
        <v>0</v>
      </c>
      <c r="E5" s="117">
        <f>C5*Factors!$B$5*Factors!$G$6*Factors!$G$8</f>
        <v>0</v>
      </c>
      <c r="F5" s="117">
        <f>C5*Factors!$B$10*Factors!$G$6*Factors!$G$8</f>
        <v>0</v>
      </c>
      <c r="G5" s="117">
        <f>C5*Factors!$B$11*Factors!$G$6*Factors!$G$8</f>
        <v>0</v>
      </c>
      <c r="H5" s="118"/>
      <c r="I5" s="119">
        <f>D5+(0*(EXP(-Factors!$J$37)))</f>
        <v>0</v>
      </c>
      <c r="J5" s="119">
        <f>E5+(0*(EXP(-Factors!$J$34)))</f>
        <v>0</v>
      </c>
      <c r="K5" s="120">
        <f>F5+(0*(EXP(-Factors!$J$34)))</f>
        <v>0</v>
      </c>
      <c r="L5" s="119">
        <f>G5+(0*(EXP(-Factors!$J$36)))</f>
        <v>0</v>
      </c>
      <c r="M5" s="118"/>
      <c r="N5" s="119">
        <f>0*(1-EXP(-Factors!$J$37))</f>
        <v>0</v>
      </c>
      <c r="O5" s="119">
        <f>0*(1-EXP(-Factors!$J$34))</f>
        <v>0</v>
      </c>
      <c r="P5" s="119">
        <f>0*(1-EXP(-Factors!$J$34))</f>
        <v>0</v>
      </c>
      <c r="Q5" s="119">
        <f>0*(1-EXP(-Factors!$J$36))</f>
        <v>0</v>
      </c>
      <c r="R5" s="118"/>
      <c r="S5" s="119">
        <f>N5*Factors!$G$10*Factors!$G$4</f>
        <v>0</v>
      </c>
      <c r="T5" s="119">
        <f>O5*Factors!$G$10*Factors!$G$4</f>
        <v>0</v>
      </c>
      <c r="U5" s="119">
        <f>P5*Factors!$G$10*Factors!$G$4</f>
        <v>0</v>
      </c>
      <c r="V5" s="119">
        <f>Q5*Factors!$G$10*Factors!$G$4</f>
        <v>0</v>
      </c>
      <c r="W5" s="118"/>
      <c r="X5" s="119">
        <f>S5*(1-Factors!$G$12)</f>
        <v>0</v>
      </c>
      <c r="Y5" s="119">
        <f>T5*(1-Factors!$G$12)</f>
        <v>0</v>
      </c>
      <c r="Z5" s="119">
        <f>U5*(1-Factors!$G$12)</f>
        <v>0</v>
      </c>
      <c r="AA5" s="119">
        <f>V5*(1-Factors!$G$12)</f>
        <v>0</v>
      </c>
      <c r="AC5" s="121">
        <f>SUM(X5:AA5)</f>
        <v>0</v>
      </c>
      <c r="AD5" s="121">
        <f>AC5*Factors!$B$53</f>
        <v>0</v>
      </c>
    </row>
    <row r="6" spans="1:30" s="24" customFormat="1" x14ac:dyDescent="0.5">
      <c r="A6" s="113">
        <v>2545</v>
      </c>
      <c r="B6" s="114">
        <f>การกำจัดขยะแบบฝังกลบ!C13</f>
        <v>0</v>
      </c>
      <c r="C6" s="115">
        <f>(B6/2)*Factors!$G$3</f>
        <v>0</v>
      </c>
      <c r="D6" s="116">
        <f>C6*Factors!$B$4*Factors!$B$19*Factors!$G$6*Factors!$G$8</f>
        <v>0</v>
      </c>
      <c r="E6" s="117">
        <f>C6*Factors!$B$5*Factors!$G$6*Factors!$G$8</f>
        <v>0</v>
      </c>
      <c r="F6" s="117">
        <f>C6*Factors!$B$10*Factors!$G$6*Factors!$G$8</f>
        <v>0</v>
      </c>
      <c r="G6" s="117">
        <f>C6*Factors!$B$11*Factors!$G$6*Factors!$G$8</f>
        <v>0</v>
      </c>
      <c r="H6" s="118"/>
      <c r="I6" s="120">
        <f>D6+((I5)*(EXP(-Factors!$J$37)))</f>
        <v>0</v>
      </c>
      <c r="J6" s="120">
        <f>E6+((J5)*(EXP(-Factors!$J$34)))</f>
        <v>0</v>
      </c>
      <c r="K6" s="120">
        <f>F6+((K5)*(EXP(-Factors!$J$34)))</f>
        <v>0</v>
      </c>
      <c r="L6" s="120">
        <f>G6+((L5)*(EXP(-Factors!$J$36)))</f>
        <v>0</v>
      </c>
      <c r="M6" s="118"/>
      <c r="N6" s="119">
        <f>I5*(1-EXP(-Factors!$J$37))</f>
        <v>0</v>
      </c>
      <c r="O6" s="119">
        <f>J5*(1-EXP(-Factors!$J$34))</f>
        <v>0</v>
      </c>
      <c r="P6" s="119">
        <f>K5*(1-EXP(-Factors!$J$34))</f>
        <v>0</v>
      </c>
      <c r="Q6" s="119">
        <f>L5*(1-EXP(-Factors!$J$36))</f>
        <v>0</v>
      </c>
      <c r="R6" s="118"/>
      <c r="S6" s="119">
        <f>N6*Factors!$G$10*Factors!$G$4</f>
        <v>0</v>
      </c>
      <c r="T6" s="119">
        <f>O6*Factors!$G$10*Factors!$G$4</f>
        <v>0</v>
      </c>
      <c r="U6" s="119">
        <f>P6*Factors!$G$10*Factors!$G$4</f>
        <v>0</v>
      </c>
      <c r="V6" s="119">
        <f>Q6*Factors!$G$10*Factors!$G$4</f>
        <v>0</v>
      </c>
      <c r="W6" s="118"/>
      <c r="X6" s="119">
        <f>S6*(1-Factors!$G$12)</f>
        <v>0</v>
      </c>
      <c r="Y6" s="119">
        <f>T6*(1-Factors!$G$12)</f>
        <v>0</v>
      </c>
      <c r="Z6" s="119">
        <f>U6*(1-Factors!$G$12)</f>
        <v>0</v>
      </c>
      <c r="AA6" s="119">
        <f>V6*(1-Factors!$G$12)</f>
        <v>0</v>
      </c>
      <c r="AC6" s="121">
        <f t="shared" ref="AC6:AC18" si="0">SUM(X6:AA6)</f>
        <v>0</v>
      </c>
      <c r="AD6" s="121">
        <f>AC6*Factors!$B$53</f>
        <v>0</v>
      </c>
    </row>
    <row r="7" spans="1:30" s="24" customFormat="1" x14ac:dyDescent="0.5">
      <c r="A7" s="113">
        <v>2546</v>
      </c>
      <c r="B7" s="114">
        <f>การกำจัดขยะแบบฝังกลบ!C14</f>
        <v>0</v>
      </c>
      <c r="C7" s="115">
        <f>(B7/2)*Factors!$G$3</f>
        <v>0</v>
      </c>
      <c r="D7" s="116">
        <f>C7*Factors!$B$4*Factors!$B$19*Factors!$G$6*Factors!$G$8</f>
        <v>0</v>
      </c>
      <c r="E7" s="117">
        <f>C7*Factors!$B$5*Factors!$G$6*Factors!$G$8</f>
        <v>0</v>
      </c>
      <c r="F7" s="117">
        <f>C7*Factors!$B$10*Factors!$G$6*Factors!$G$8</f>
        <v>0</v>
      </c>
      <c r="G7" s="117">
        <f>C7*Factors!$B$11*Factors!$G$6*Factors!$G$8</f>
        <v>0</v>
      </c>
      <c r="H7" s="118"/>
      <c r="I7" s="120">
        <f>D7+((I6)*(EXP(-Factors!$J$37)))</f>
        <v>0</v>
      </c>
      <c r="J7" s="120">
        <f>E7+((J6)*(EXP(-Factors!$J$34)))</f>
        <v>0</v>
      </c>
      <c r="K7" s="120">
        <f>F7+((K6)*(EXP(-Factors!$J$34)))</f>
        <v>0</v>
      </c>
      <c r="L7" s="120">
        <f>G7+((L6)*(EXP(-Factors!$J$36)))</f>
        <v>0</v>
      </c>
      <c r="M7" s="118"/>
      <c r="N7" s="119">
        <f>I6*(1-EXP(-Factors!$J$37))</f>
        <v>0</v>
      </c>
      <c r="O7" s="119">
        <f>J6*(1-EXP(-Factors!$J$34))</f>
        <v>0</v>
      </c>
      <c r="P7" s="119">
        <f>K6*(1-EXP(-Factors!$J$34))</f>
        <v>0</v>
      </c>
      <c r="Q7" s="119">
        <f>L6*(1-EXP(-Factors!$J$36))</f>
        <v>0</v>
      </c>
      <c r="R7" s="118"/>
      <c r="S7" s="119">
        <f>N7*Factors!$G$10*Factors!$G$4</f>
        <v>0</v>
      </c>
      <c r="T7" s="119">
        <f>O7*Factors!$G$10*Factors!$G$4</f>
        <v>0</v>
      </c>
      <c r="U7" s="119">
        <f>P7*Factors!$G$10*Factors!$G$4</f>
        <v>0</v>
      </c>
      <c r="V7" s="119">
        <f>Q7*Factors!$G$10*Factors!$G$4</f>
        <v>0</v>
      </c>
      <c r="W7" s="118"/>
      <c r="X7" s="119">
        <f>S7*(1-Factors!$G$12)</f>
        <v>0</v>
      </c>
      <c r="Y7" s="119">
        <f>T7*(1-Factors!$G$12)</f>
        <v>0</v>
      </c>
      <c r="Z7" s="119">
        <f>U7*(1-Factors!$G$12)</f>
        <v>0</v>
      </c>
      <c r="AA7" s="119">
        <f>V7*(1-Factors!$G$12)</f>
        <v>0</v>
      </c>
      <c r="AC7" s="121">
        <f t="shared" si="0"/>
        <v>0</v>
      </c>
      <c r="AD7" s="121">
        <f>AC7*Factors!$B$53</f>
        <v>0</v>
      </c>
    </row>
    <row r="8" spans="1:30" x14ac:dyDescent="0.5">
      <c r="A8" s="113">
        <v>2547</v>
      </c>
      <c r="B8" s="114">
        <f>การกำจัดขยะแบบฝังกลบ!C15</f>
        <v>0</v>
      </c>
      <c r="C8" s="115">
        <f>(B8)*Factors!$G$3</f>
        <v>0</v>
      </c>
      <c r="D8" s="116">
        <f>C8*Factors!$B$4*Factors!$G$6*Factors!$G$8</f>
        <v>0</v>
      </c>
      <c r="E8" s="117">
        <f>C8*Factors!$B$5*Factors!$G$6*Factors!$G$8</f>
        <v>0</v>
      </c>
      <c r="F8" s="117">
        <f>C8*Factors!$B$10*Factors!$G$6*Factors!$G$8</f>
        <v>0</v>
      </c>
      <c r="G8" s="117">
        <f>C8*Factors!$B$11*Factors!$G$6*Factors!$G$8</f>
        <v>0</v>
      </c>
      <c r="H8" s="118"/>
      <c r="I8" s="120">
        <f>D8+((I7)*(EXP(-Factors!$J$37)))</f>
        <v>0</v>
      </c>
      <c r="J8" s="120">
        <f>E8+((J7)*(EXP(-Factors!$J$34)))</f>
        <v>0</v>
      </c>
      <c r="K8" s="120">
        <f>F8+((K7)*(EXP(-Factors!$J$34)))</f>
        <v>0</v>
      </c>
      <c r="L8" s="120">
        <f>G8+((L7)*(EXP(-Factors!$J$36)))</f>
        <v>0</v>
      </c>
      <c r="M8" s="118"/>
      <c r="N8" s="119">
        <f>I7*(1-EXP(-Factors!$J$37))</f>
        <v>0</v>
      </c>
      <c r="O8" s="119">
        <f>J7*(1-EXP(-Factors!$J$34))</f>
        <v>0</v>
      </c>
      <c r="P8" s="119">
        <f>K7*(1-EXP(-Factors!$J$34))</f>
        <v>0</v>
      </c>
      <c r="Q8" s="119">
        <f>L7*(1-EXP(-Factors!$J$36))</f>
        <v>0</v>
      </c>
      <c r="R8" s="118"/>
      <c r="S8" s="119">
        <f>N8*Factors!$G$10*Factors!$G$4</f>
        <v>0</v>
      </c>
      <c r="T8" s="119">
        <f>O8*Factors!$G$10*Factors!$G$4</f>
        <v>0</v>
      </c>
      <c r="U8" s="119">
        <f>P8*Factors!$G$10*Factors!$G$4</f>
        <v>0</v>
      </c>
      <c r="V8" s="119">
        <f>Q8*Factors!$G$10*Factors!$G$4</f>
        <v>0</v>
      </c>
      <c r="W8" s="118"/>
      <c r="X8" s="119">
        <f>S8*(1-Factors!$G$12)</f>
        <v>0</v>
      </c>
      <c r="Y8" s="119">
        <f>T8*(1-Factors!$G$12)</f>
        <v>0</v>
      </c>
      <c r="Z8" s="119">
        <f>U8*(1-Factors!$G$12)</f>
        <v>0</v>
      </c>
      <c r="AA8" s="119">
        <f>V8*(1-Factors!$G$12)</f>
        <v>0</v>
      </c>
      <c r="AC8" s="121">
        <f t="shared" si="0"/>
        <v>0</v>
      </c>
      <c r="AD8" s="121">
        <f>AC8*Factors!$B$53</f>
        <v>0</v>
      </c>
    </row>
    <row r="9" spans="1:30" x14ac:dyDescent="0.5">
      <c r="A9" s="113">
        <v>2548</v>
      </c>
      <c r="B9" s="114">
        <f>การกำจัดขยะแบบฝังกลบ!C16</f>
        <v>0</v>
      </c>
      <c r="C9" s="115">
        <f>(B9)*Factors!$G$3</f>
        <v>0</v>
      </c>
      <c r="D9" s="116">
        <f>C9*Factors!$B$4*Factors!$G$6*Factors!$G$8</f>
        <v>0</v>
      </c>
      <c r="E9" s="117">
        <f>C9*Factors!$B$5*Factors!$G$6*Factors!$G$8</f>
        <v>0</v>
      </c>
      <c r="F9" s="117">
        <f>C9*Factors!$B$10*Factors!$G$6*Factors!$G$8</f>
        <v>0</v>
      </c>
      <c r="G9" s="117">
        <f>C9*Factors!$B$11*Factors!$G$6*Factors!$G$8</f>
        <v>0</v>
      </c>
      <c r="H9" s="118"/>
      <c r="I9" s="120">
        <f>D9+((I8)*(EXP(-Factors!$J$37)))</f>
        <v>0</v>
      </c>
      <c r="J9" s="120">
        <f>E9+((J8)*(EXP(-Factors!$J$34)))</f>
        <v>0</v>
      </c>
      <c r="K9" s="120">
        <f>F9+((K8)*(EXP(-Factors!$J$34)))</f>
        <v>0</v>
      </c>
      <c r="L9" s="120">
        <f>G9+((L8)*(EXP(-Factors!$J$36)))</f>
        <v>0</v>
      </c>
      <c r="M9" s="118"/>
      <c r="N9" s="119">
        <f>I8*(1-EXP(-Factors!$J$37))</f>
        <v>0</v>
      </c>
      <c r="O9" s="119">
        <f>J8*(1-EXP(-Factors!$J$34))</f>
        <v>0</v>
      </c>
      <c r="P9" s="119">
        <f>K8*(1-EXP(-Factors!$J$34))</f>
        <v>0</v>
      </c>
      <c r="Q9" s="119">
        <f>L8*(1-EXP(-Factors!$J$36))</f>
        <v>0</v>
      </c>
      <c r="R9" s="118"/>
      <c r="S9" s="119">
        <f>N9*Factors!$G$10*Factors!$G$4</f>
        <v>0</v>
      </c>
      <c r="T9" s="119">
        <f>O9*Factors!$G$10*Factors!$G$4</f>
        <v>0</v>
      </c>
      <c r="U9" s="119">
        <f>P9*Factors!$G$10*Factors!$G$4</f>
        <v>0</v>
      </c>
      <c r="V9" s="119">
        <f>Q9*Factors!$G$10*Factors!$G$4</f>
        <v>0</v>
      </c>
      <c r="W9" s="118"/>
      <c r="X9" s="119">
        <f>S9*(1-Factors!$G$12)</f>
        <v>0</v>
      </c>
      <c r="Y9" s="119">
        <f>T9*(1-Factors!$G$12)</f>
        <v>0</v>
      </c>
      <c r="Z9" s="119">
        <f>U9*(1-Factors!$G$12)</f>
        <v>0</v>
      </c>
      <c r="AA9" s="119">
        <f>V9*(1-Factors!$G$12)</f>
        <v>0</v>
      </c>
      <c r="AC9" s="121">
        <f>SUM(X9:AA9)</f>
        <v>0</v>
      </c>
      <c r="AD9" s="121">
        <f>AC9*Factors!$B$53</f>
        <v>0</v>
      </c>
    </row>
    <row r="10" spans="1:30" x14ac:dyDescent="0.5">
      <c r="A10" s="113">
        <v>2549</v>
      </c>
      <c r="B10" s="114">
        <f>การกำจัดขยะแบบฝังกลบ!C17</f>
        <v>0</v>
      </c>
      <c r="C10" s="115">
        <f>(B10)*Factors!$G$3</f>
        <v>0</v>
      </c>
      <c r="D10" s="116">
        <f>C10*Factors!$B$4*Factors!$G$6*Factors!$G$8</f>
        <v>0</v>
      </c>
      <c r="E10" s="117">
        <f>C10*Factors!$B$5*Factors!$G$6*Factors!$G$8</f>
        <v>0</v>
      </c>
      <c r="F10" s="117">
        <f>C10*Factors!$B$10*Factors!$G$6*Factors!$G$8</f>
        <v>0</v>
      </c>
      <c r="G10" s="117">
        <f>C10*Factors!$B$11*Factors!$G$6*Factors!$G$8</f>
        <v>0</v>
      </c>
      <c r="H10" s="118"/>
      <c r="I10" s="120">
        <f>D10+((I9)*(EXP(-Factors!$J$37)))</f>
        <v>0</v>
      </c>
      <c r="J10" s="120">
        <f>E10+((J9)*(EXP(-Factors!$J$34)))</f>
        <v>0</v>
      </c>
      <c r="K10" s="120">
        <f>F10+((K9)*(EXP(-Factors!$J$34)))</f>
        <v>0</v>
      </c>
      <c r="L10" s="120">
        <f>G10+((L9)*(EXP(-Factors!$J$36)))</f>
        <v>0</v>
      </c>
      <c r="M10" s="118"/>
      <c r="N10" s="119">
        <f>I9*(1-EXP(-Factors!$J$37))</f>
        <v>0</v>
      </c>
      <c r="O10" s="119">
        <f>J9*(1-EXP(-Factors!$J$34))</f>
        <v>0</v>
      </c>
      <c r="P10" s="119">
        <f>K9*(1-EXP(-Factors!$J$34))</f>
        <v>0</v>
      </c>
      <c r="Q10" s="119">
        <f>L9*(1-EXP(-Factors!$J$36))</f>
        <v>0</v>
      </c>
      <c r="R10" s="118"/>
      <c r="S10" s="119">
        <f>N10*Factors!$G$10*Factors!$G$4</f>
        <v>0</v>
      </c>
      <c r="T10" s="119">
        <f>O10*Factors!$G$10*Factors!$G$4</f>
        <v>0</v>
      </c>
      <c r="U10" s="119">
        <f>P10*Factors!$G$10*Factors!$G$4</f>
        <v>0</v>
      </c>
      <c r="V10" s="119">
        <f>Q10*Factors!$G$10*Factors!$G$4</f>
        <v>0</v>
      </c>
      <c r="W10" s="118"/>
      <c r="X10" s="119">
        <f>S10*(1-Factors!$G$12)</f>
        <v>0</v>
      </c>
      <c r="Y10" s="119">
        <f>T10*(1-Factors!$G$12)</f>
        <v>0</v>
      </c>
      <c r="Z10" s="119">
        <f>U10*(1-Factors!$G$12)</f>
        <v>0</v>
      </c>
      <c r="AA10" s="119">
        <f>V10*(1-Factors!$G$12)</f>
        <v>0</v>
      </c>
      <c r="AC10" s="121">
        <f t="shared" si="0"/>
        <v>0</v>
      </c>
      <c r="AD10" s="121">
        <f>AC10*Factors!$B$53</f>
        <v>0</v>
      </c>
    </row>
    <row r="11" spans="1:30" x14ac:dyDescent="0.5">
      <c r="A11" s="113">
        <v>2550</v>
      </c>
      <c r="B11" s="114">
        <f>การกำจัดขยะแบบฝังกลบ!C18</f>
        <v>0</v>
      </c>
      <c r="C11" s="115">
        <f>(B11)*Factors!$G$3</f>
        <v>0</v>
      </c>
      <c r="D11" s="116">
        <f>C11*Factors!$B$4*Factors!$G$6*Factors!$G$8</f>
        <v>0</v>
      </c>
      <c r="E11" s="117">
        <f>C11*Factors!$B$5*Factors!$G$6*Factors!$G$8</f>
        <v>0</v>
      </c>
      <c r="F11" s="117">
        <f>C11*Factors!$B$10*Factors!$G$6*Factors!$G$8</f>
        <v>0</v>
      </c>
      <c r="G11" s="117">
        <f>C11*Factors!$B$11*Factors!$G$6*Factors!$G$8</f>
        <v>0</v>
      </c>
      <c r="H11" s="118"/>
      <c r="I11" s="120">
        <f>D11+((I10)*(EXP(-Factors!$J$37)))</f>
        <v>0</v>
      </c>
      <c r="J11" s="120">
        <f>E11+((J10)*(EXP(-Factors!$J$34)))</f>
        <v>0</v>
      </c>
      <c r="K11" s="120">
        <f>F11+((K10)*(EXP(-Factors!$J$34)))</f>
        <v>0</v>
      </c>
      <c r="L11" s="120">
        <f>G11+((L10)*(EXP(-Factors!$J$36)))</f>
        <v>0</v>
      </c>
      <c r="M11" s="118"/>
      <c r="N11" s="119">
        <f>I10*(1-EXP(-Factors!$J$37))</f>
        <v>0</v>
      </c>
      <c r="O11" s="119">
        <f>J10*(1-EXP(-Factors!$J$34))</f>
        <v>0</v>
      </c>
      <c r="P11" s="119">
        <f>K10*(1-EXP(-Factors!$J$34))</f>
        <v>0</v>
      </c>
      <c r="Q11" s="119">
        <f>L10*(1-EXP(-Factors!$J$36))</f>
        <v>0</v>
      </c>
      <c r="R11" s="118"/>
      <c r="S11" s="119">
        <f>N11*Factors!$G$10*Factors!$G$4</f>
        <v>0</v>
      </c>
      <c r="T11" s="119">
        <f>O11*Factors!$G$10*Factors!$G$4</f>
        <v>0</v>
      </c>
      <c r="U11" s="119">
        <f>P11*Factors!$G$10*Factors!$G$4</f>
        <v>0</v>
      </c>
      <c r="V11" s="119">
        <f>Q11*Factors!$G$10*Factors!$G$4</f>
        <v>0</v>
      </c>
      <c r="W11" s="118"/>
      <c r="X11" s="119">
        <f>S11*(1-Factors!$G$12)</f>
        <v>0</v>
      </c>
      <c r="Y11" s="119">
        <f>T11*(1-Factors!$G$12)</f>
        <v>0</v>
      </c>
      <c r="Z11" s="119">
        <f>U11*(1-Factors!$G$12)</f>
        <v>0</v>
      </c>
      <c r="AA11" s="119">
        <f>V11*(1-Factors!$G$12)</f>
        <v>0</v>
      </c>
      <c r="AC11" s="121">
        <f t="shared" si="0"/>
        <v>0</v>
      </c>
      <c r="AD11" s="121">
        <f>AC11*Factors!$B$53</f>
        <v>0</v>
      </c>
    </row>
    <row r="12" spans="1:30" x14ac:dyDescent="0.5">
      <c r="A12" s="113">
        <v>2551</v>
      </c>
      <c r="B12" s="114">
        <f>การกำจัดขยะแบบฝังกลบ!C19</f>
        <v>0</v>
      </c>
      <c r="C12" s="115">
        <f>(B12)*Factors!$G$3</f>
        <v>0</v>
      </c>
      <c r="D12" s="116">
        <f>C12*Factors!$B$4*Factors!$G$6*Factors!$G$8</f>
        <v>0</v>
      </c>
      <c r="E12" s="117">
        <f>C12*Factors!$B$5*Factors!$G$6*Factors!$G$8</f>
        <v>0</v>
      </c>
      <c r="F12" s="117">
        <f>C12*Factors!$B$10*Factors!$G$6*Factors!$G$8</f>
        <v>0</v>
      </c>
      <c r="G12" s="117">
        <f>C12*Factors!$B$11*Factors!$G$6*Factors!$G$8</f>
        <v>0</v>
      </c>
      <c r="H12" s="118"/>
      <c r="I12" s="120">
        <f>D12+((I11)*(EXP(-Factors!$J$37)))</f>
        <v>0</v>
      </c>
      <c r="J12" s="120">
        <f>E12+((J11)*(EXP(-Factors!$J$34)))</f>
        <v>0</v>
      </c>
      <c r="K12" s="120">
        <f>F12+((K11)*(EXP(-Factors!$J$34)))</f>
        <v>0</v>
      </c>
      <c r="L12" s="120">
        <f>G12+((L11)*(EXP(-Factors!$J$36)))</f>
        <v>0</v>
      </c>
      <c r="M12" s="118"/>
      <c r="N12" s="119">
        <f>I11*(1-EXP(-Factors!$J$37))</f>
        <v>0</v>
      </c>
      <c r="O12" s="119">
        <f>J11*(1-EXP(-Factors!$J$34))</f>
        <v>0</v>
      </c>
      <c r="P12" s="119">
        <f>K11*(1-EXP(-Factors!$J$34))</f>
        <v>0</v>
      </c>
      <c r="Q12" s="119">
        <f>L11*(1-EXP(-Factors!$J$36))</f>
        <v>0</v>
      </c>
      <c r="R12" s="118"/>
      <c r="S12" s="119">
        <f>N12*Factors!$G$10*Factors!$G$4</f>
        <v>0</v>
      </c>
      <c r="T12" s="119">
        <f>O12*Factors!$G$10*Factors!$G$4</f>
        <v>0</v>
      </c>
      <c r="U12" s="119">
        <f>P12*Factors!$G$10*Factors!$G$4</f>
        <v>0</v>
      </c>
      <c r="V12" s="119">
        <f>Q12*Factors!$G$10*Factors!$G$4</f>
        <v>0</v>
      </c>
      <c r="W12" s="118"/>
      <c r="X12" s="119">
        <f>S12*(1-Factors!$G$12)</f>
        <v>0</v>
      </c>
      <c r="Y12" s="119">
        <f>T12*(1-Factors!$G$12)</f>
        <v>0</v>
      </c>
      <c r="Z12" s="119">
        <f>U12*(1-Factors!$G$12)</f>
        <v>0</v>
      </c>
      <c r="AA12" s="119">
        <f>V12*(1-Factors!$G$12)</f>
        <v>0</v>
      </c>
      <c r="AC12" s="121">
        <f t="shared" si="0"/>
        <v>0</v>
      </c>
      <c r="AD12" s="121">
        <f>AC12*Factors!$B$53</f>
        <v>0</v>
      </c>
    </row>
    <row r="13" spans="1:30" x14ac:dyDescent="0.5">
      <c r="A13" s="113">
        <v>2552</v>
      </c>
      <c r="B13" s="114">
        <f>การกำจัดขยะแบบฝังกลบ!C20</f>
        <v>0</v>
      </c>
      <c r="C13" s="115">
        <f>(B13)*Factors!$G$3</f>
        <v>0</v>
      </c>
      <c r="D13" s="116">
        <f>C13*Factors!$B$4*Factors!$G$6*Factors!$G$8</f>
        <v>0</v>
      </c>
      <c r="E13" s="117">
        <f>C13*Factors!$B$5*Factors!$G$6*Factors!$G$8</f>
        <v>0</v>
      </c>
      <c r="F13" s="117">
        <f>C13*Factors!$B$10*Factors!$G$6*Factors!$G$8</f>
        <v>0</v>
      </c>
      <c r="G13" s="117">
        <f>C13*Factors!$B$11*Factors!$G$6*Factors!$G$8</f>
        <v>0</v>
      </c>
      <c r="H13" s="118"/>
      <c r="I13" s="120">
        <f>D13+((I12)*(EXP(-Factors!$J$37)))</f>
        <v>0</v>
      </c>
      <c r="J13" s="120">
        <f>E13+((J12)*(EXP(-Factors!$J$34)))</f>
        <v>0</v>
      </c>
      <c r="K13" s="120">
        <f>F13+((K12)*(EXP(-Factors!$J$34)))</f>
        <v>0</v>
      </c>
      <c r="L13" s="120">
        <f>G13+((L12)*(EXP(-Factors!$J$36)))</f>
        <v>0</v>
      </c>
      <c r="M13" s="118"/>
      <c r="N13" s="119">
        <f>I12*(1-EXP(-Factors!$J$37))</f>
        <v>0</v>
      </c>
      <c r="O13" s="119">
        <f>J12*(1-EXP(-Factors!$J$34))</f>
        <v>0</v>
      </c>
      <c r="P13" s="119">
        <f>K12*(1-EXP(-Factors!$J$34))</f>
        <v>0</v>
      </c>
      <c r="Q13" s="119">
        <f>L12*(1-EXP(-Factors!$J$36))</f>
        <v>0</v>
      </c>
      <c r="R13" s="118"/>
      <c r="S13" s="119">
        <f>N13*Factors!$G$10*Factors!$G$4</f>
        <v>0</v>
      </c>
      <c r="T13" s="119">
        <f>O13*Factors!$G$10*Factors!$G$4</f>
        <v>0</v>
      </c>
      <c r="U13" s="119">
        <f>P13*Factors!$G$10*Factors!$G$4</f>
        <v>0</v>
      </c>
      <c r="V13" s="119">
        <f>Q13*Factors!$G$10*Factors!$G$4</f>
        <v>0</v>
      </c>
      <c r="W13" s="118"/>
      <c r="X13" s="119">
        <f>S13*(1-Factors!$G$12)</f>
        <v>0</v>
      </c>
      <c r="Y13" s="119">
        <f>T13*(1-Factors!$G$12)</f>
        <v>0</v>
      </c>
      <c r="Z13" s="119">
        <f>U13*(1-Factors!$G$12)</f>
        <v>0</v>
      </c>
      <c r="AA13" s="119">
        <f>V13*(1-Factors!$G$12)</f>
        <v>0</v>
      </c>
      <c r="AC13" s="121">
        <f t="shared" si="0"/>
        <v>0</v>
      </c>
      <c r="AD13" s="121">
        <f>AC13*Factors!$B$53</f>
        <v>0</v>
      </c>
    </row>
    <row r="14" spans="1:30" x14ac:dyDescent="0.5">
      <c r="A14" s="113">
        <v>2553</v>
      </c>
      <c r="B14" s="114">
        <f>การกำจัดขยะแบบฝังกลบ!C21</f>
        <v>0</v>
      </c>
      <c r="C14" s="115">
        <f>(B14)*Factors!$G$3</f>
        <v>0</v>
      </c>
      <c r="D14" s="116">
        <f>C14*Factors!$B$4*Factors!$G$6*Factors!$G$8</f>
        <v>0</v>
      </c>
      <c r="E14" s="117">
        <f>C14*Factors!$B$5*Factors!$G$6*Factors!$G$8</f>
        <v>0</v>
      </c>
      <c r="F14" s="117">
        <f>C14*Factors!$B$10*Factors!$G$6*Factors!$G$8</f>
        <v>0</v>
      </c>
      <c r="G14" s="117">
        <f>C14*Factors!$B$11*Factors!$G$6*Factors!$G$8</f>
        <v>0</v>
      </c>
      <c r="H14" s="118"/>
      <c r="I14" s="120">
        <f>D14+((I13)*(EXP(-Factors!$J$37)))</f>
        <v>0</v>
      </c>
      <c r="J14" s="120">
        <f>E14+((J13)*(EXP(-Factors!$J$34)))</f>
        <v>0</v>
      </c>
      <c r="K14" s="120">
        <f>F14+((K13)*(EXP(-Factors!$J$34)))</f>
        <v>0</v>
      </c>
      <c r="L14" s="120">
        <f>G14+((L13)*(EXP(-Factors!$J$36)))</f>
        <v>0</v>
      </c>
      <c r="M14" s="118"/>
      <c r="N14" s="119">
        <f>I13*(1-EXP(-Factors!$J$37))</f>
        <v>0</v>
      </c>
      <c r="O14" s="119">
        <f>J13*(1-EXP(-Factors!$J$34))</f>
        <v>0</v>
      </c>
      <c r="P14" s="119">
        <f>K13*(1-EXP(-Factors!$J$34))</f>
        <v>0</v>
      </c>
      <c r="Q14" s="119">
        <f>L13*(1-EXP(-Factors!$J$36))</f>
        <v>0</v>
      </c>
      <c r="R14" s="118"/>
      <c r="S14" s="119">
        <f>N14*Factors!$G$10*Factors!$G$4</f>
        <v>0</v>
      </c>
      <c r="T14" s="119">
        <f>O14*Factors!$G$10*Factors!$G$4</f>
        <v>0</v>
      </c>
      <c r="U14" s="119">
        <f>P14*Factors!$G$10*Factors!$G$4</f>
        <v>0</v>
      </c>
      <c r="V14" s="119">
        <f>Q14*Factors!$G$10*Factors!$G$4</f>
        <v>0</v>
      </c>
      <c r="W14" s="118"/>
      <c r="X14" s="119">
        <f>S14*(1-Factors!$G$12)</f>
        <v>0</v>
      </c>
      <c r="Y14" s="119">
        <f>T14*(1-Factors!$G$12)</f>
        <v>0</v>
      </c>
      <c r="Z14" s="119">
        <f>U14*(1-Factors!$G$12)</f>
        <v>0</v>
      </c>
      <c r="AA14" s="119">
        <f>V14*(1-Factors!$G$12)</f>
        <v>0</v>
      </c>
      <c r="AC14" s="121">
        <f t="shared" si="0"/>
        <v>0</v>
      </c>
      <c r="AD14" s="121">
        <f>AC14*Factors!$B$53</f>
        <v>0</v>
      </c>
    </row>
    <row r="15" spans="1:30" x14ac:dyDescent="0.5">
      <c r="A15" s="113">
        <v>2554</v>
      </c>
      <c r="B15" s="114">
        <f>การกำจัดขยะแบบฝังกลบ!C22</f>
        <v>0</v>
      </c>
      <c r="C15" s="115">
        <f>(B15)*Factors!$G$3</f>
        <v>0</v>
      </c>
      <c r="D15" s="116">
        <f>C15*Factors!$B$4*Factors!$G$6*Factors!$G$8</f>
        <v>0</v>
      </c>
      <c r="E15" s="117">
        <f>C15*Factors!$B$5*Factors!$G$6*Factors!$G$8</f>
        <v>0</v>
      </c>
      <c r="F15" s="117">
        <f>C15*Factors!$B$10*Factors!$G$6*Factors!$G$8</f>
        <v>0</v>
      </c>
      <c r="G15" s="117">
        <f>C15*Factors!$B$11*Factors!$G$6*Factors!$G$8</f>
        <v>0</v>
      </c>
      <c r="H15" s="118"/>
      <c r="I15" s="120">
        <f>D15+((I14)*(EXP(-Factors!$J$37)))</f>
        <v>0</v>
      </c>
      <c r="J15" s="120">
        <f>E15+((J14)*(EXP(-Factors!$J$34)))</f>
        <v>0</v>
      </c>
      <c r="K15" s="120">
        <f>F15+((K14)*(EXP(-Factors!$J$34)))</f>
        <v>0</v>
      </c>
      <c r="L15" s="120">
        <f>G15+((L14)*(EXP(-Factors!$J$36)))</f>
        <v>0</v>
      </c>
      <c r="M15" s="118"/>
      <c r="N15" s="119">
        <f>I14*(1-EXP(-Factors!$J$37))</f>
        <v>0</v>
      </c>
      <c r="O15" s="119">
        <f>J14*(1-EXP(-Factors!$J$34))</f>
        <v>0</v>
      </c>
      <c r="P15" s="119">
        <f>K14*(1-EXP(-Factors!$J$34))</f>
        <v>0</v>
      </c>
      <c r="Q15" s="119">
        <f>L14*(1-EXP(-Factors!$J$36))</f>
        <v>0</v>
      </c>
      <c r="R15" s="118"/>
      <c r="S15" s="119">
        <f>N15*Factors!$G$10*Factors!$G$4</f>
        <v>0</v>
      </c>
      <c r="T15" s="119">
        <f>O15*Factors!$G$10*Factors!$G$4</f>
        <v>0</v>
      </c>
      <c r="U15" s="119">
        <f>P15*Factors!$G$10*Factors!$G$4</f>
        <v>0</v>
      </c>
      <c r="V15" s="119">
        <f>Q15*Factors!$G$10*Factors!$G$4</f>
        <v>0</v>
      </c>
      <c r="W15" s="118"/>
      <c r="X15" s="119">
        <f>S15*(1-Factors!$G$12)</f>
        <v>0</v>
      </c>
      <c r="Y15" s="119">
        <f>T15*(1-Factors!$G$12)</f>
        <v>0</v>
      </c>
      <c r="Z15" s="119">
        <f>U15*(1-Factors!$G$12)</f>
        <v>0</v>
      </c>
      <c r="AA15" s="119">
        <f>V15*(1-Factors!$G$12)</f>
        <v>0</v>
      </c>
      <c r="AC15" s="121">
        <f t="shared" si="0"/>
        <v>0</v>
      </c>
      <c r="AD15" s="121">
        <f>AC15*Factors!$B$53</f>
        <v>0</v>
      </c>
    </row>
    <row r="16" spans="1:30" x14ac:dyDescent="0.5">
      <c r="A16" s="113">
        <v>2555</v>
      </c>
      <c r="B16" s="114">
        <f>การกำจัดขยะแบบฝังกลบ!C23</f>
        <v>0</v>
      </c>
      <c r="C16" s="115">
        <f>(B16)*Factors!$G$3</f>
        <v>0</v>
      </c>
      <c r="D16" s="116">
        <f>C16*Factors!$B$4*Factors!$G$6*Factors!$G$8</f>
        <v>0</v>
      </c>
      <c r="E16" s="117">
        <f>C16*Factors!$B$5*Factors!$G$6*Factors!$G$8</f>
        <v>0</v>
      </c>
      <c r="F16" s="117">
        <f>C16*Factors!$B$10*Factors!$G$6*Factors!$G$8</f>
        <v>0</v>
      </c>
      <c r="G16" s="117">
        <f>C16*Factors!$B$11*Factors!$G$6*Factors!$G$8</f>
        <v>0</v>
      </c>
      <c r="H16" s="118"/>
      <c r="I16" s="120">
        <f>D16+((I15)*(EXP(-Factors!$J$37)))</f>
        <v>0</v>
      </c>
      <c r="J16" s="120">
        <f>E16+((J15)*(EXP(-Factors!$J$34)))</f>
        <v>0</v>
      </c>
      <c r="K16" s="120">
        <f>F16+((K15)*(EXP(-Factors!$J$34)))</f>
        <v>0</v>
      </c>
      <c r="L16" s="120">
        <f>G16+((L15)*(EXP(-Factors!$J$36)))</f>
        <v>0</v>
      </c>
      <c r="M16" s="118"/>
      <c r="N16" s="119">
        <f>I15*(1-EXP(-Factors!$J$37))</f>
        <v>0</v>
      </c>
      <c r="O16" s="119">
        <f>J15*(1-EXP(-Factors!$J$34))</f>
        <v>0</v>
      </c>
      <c r="P16" s="119">
        <f>K15*(1-EXP(-Factors!$J$34))</f>
        <v>0</v>
      </c>
      <c r="Q16" s="119">
        <f>L15*(1-EXP(-Factors!$J$36))</f>
        <v>0</v>
      </c>
      <c r="R16" s="118"/>
      <c r="S16" s="119">
        <f>N16*Factors!$G$10*Factors!$G$4</f>
        <v>0</v>
      </c>
      <c r="T16" s="119">
        <f>O16*Factors!$G$10*Factors!$G$4</f>
        <v>0</v>
      </c>
      <c r="U16" s="119">
        <f>P16*Factors!$G$10*Factors!$G$4</f>
        <v>0</v>
      </c>
      <c r="V16" s="119">
        <f>Q16*Factors!$G$10*Factors!$G$4</f>
        <v>0</v>
      </c>
      <c r="W16" s="118"/>
      <c r="X16" s="119">
        <f>S16*(1-Factors!$G$12)</f>
        <v>0</v>
      </c>
      <c r="Y16" s="119">
        <f>T16*(1-Factors!$G$12)</f>
        <v>0</v>
      </c>
      <c r="Z16" s="119">
        <f>U16*(1-Factors!$G$12)</f>
        <v>0</v>
      </c>
      <c r="AA16" s="119">
        <f>V16*(1-Factors!$G$12)</f>
        <v>0</v>
      </c>
      <c r="AC16" s="121">
        <f t="shared" si="0"/>
        <v>0</v>
      </c>
      <c r="AD16" s="121">
        <f>AC16*Factors!$B$53</f>
        <v>0</v>
      </c>
    </row>
    <row r="17" spans="1:30" x14ac:dyDescent="0.5">
      <c r="A17" s="113">
        <v>2556</v>
      </c>
      <c r="B17" s="114">
        <f>การกำจัดขยะแบบฝังกลบ!C24</f>
        <v>0</v>
      </c>
      <c r="C17" s="115">
        <f>(B17)*Factors!$G$3</f>
        <v>0</v>
      </c>
      <c r="D17" s="116">
        <f>C17*Factors!$B$4*Factors!$G$6*Factors!$G$8</f>
        <v>0</v>
      </c>
      <c r="E17" s="117">
        <f>C17*Factors!$B$5*Factors!$G$6*Factors!$G$8</f>
        <v>0</v>
      </c>
      <c r="F17" s="117">
        <f>C17*Factors!$B$10*Factors!$G$6*Factors!$G$8</f>
        <v>0</v>
      </c>
      <c r="G17" s="117">
        <f>C17*Factors!$B$11*Factors!$G$6*Factors!$G$8</f>
        <v>0</v>
      </c>
      <c r="H17" s="118"/>
      <c r="I17" s="120">
        <f>D17+((I16)*(EXP(-Factors!$J$37)))</f>
        <v>0</v>
      </c>
      <c r="J17" s="120">
        <f>E17+((J16)*(EXP(-Factors!$J$34)))</f>
        <v>0</v>
      </c>
      <c r="K17" s="120">
        <f>F17+((K16)*(EXP(-Factors!$J$34)))</f>
        <v>0</v>
      </c>
      <c r="L17" s="120">
        <f>G17+((L16)*(EXP(-Factors!$J$36)))</f>
        <v>0</v>
      </c>
      <c r="M17" s="118"/>
      <c r="N17" s="119">
        <f>I16*(1-EXP(-Factors!$J$37))</f>
        <v>0</v>
      </c>
      <c r="O17" s="119">
        <f>J16*(1-EXP(-Factors!$J$34))</f>
        <v>0</v>
      </c>
      <c r="P17" s="119">
        <f>K16*(1-EXP(-Factors!$J$34))</f>
        <v>0</v>
      </c>
      <c r="Q17" s="119">
        <f>L16*(1-EXP(-Factors!$J$36))</f>
        <v>0</v>
      </c>
      <c r="R17" s="118"/>
      <c r="S17" s="119">
        <f>N17*Factors!$G$10*Factors!$G$4</f>
        <v>0</v>
      </c>
      <c r="T17" s="119">
        <f>O17*Factors!$G$10*Factors!$G$4</f>
        <v>0</v>
      </c>
      <c r="U17" s="119">
        <f>P17*Factors!$G$10*Factors!$G$4</f>
        <v>0</v>
      </c>
      <c r="V17" s="119">
        <f>Q17*Factors!$G$10*Factors!$G$4</f>
        <v>0</v>
      </c>
      <c r="W17" s="118"/>
      <c r="X17" s="119">
        <f>S17*(1-Factors!$G$12)</f>
        <v>0</v>
      </c>
      <c r="Y17" s="119">
        <f>T17*(1-Factors!$G$12)</f>
        <v>0</v>
      </c>
      <c r="Z17" s="119">
        <f>U17*(1-Factors!$G$12)</f>
        <v>0</v>
      </c>
      <c r="AA17" s="119">
        <f>V17*(1-Factors!$G$12)</f>
        <v>0</v>
      </c>
      <c r="AC17" s="121">
        <f t="shared" si="0"/>
        <v>0</v>
      </c>
      <c r="AD17" s="121">
        <f>AC17*Factors!$B$53</f>
        <v>0</v>
      </c>
    </row>
    <row r="18" spans="1:30" x14ac:dyDescent="0.5">
      <c r="A18" s="122">
        <v>2557</v>
      </c>
      <c r="B18" s="114">
        <f>การกำจัดขยะแบบฝังกลบ!C25</f>
        <v>0</v>
      </c>
      <c r="C18" s="115">
        <f>(B18)*Factors!$G$3</f>
        <v>0</v>
      </c>
      <c r="D18" s="116">
        <f>C18*Factors!$B$4*Factors!$G$6*Factors!$G$8</f>
        <v>0</v>
      </c>
      <c r="E18" s="117">
        <f>C18*Factors!$B$5*Factors!$G$6*Factors!$G$8</f>
        <v>0</v>
      </c>
      <c r="F18" s="117">
        <f>C18*Factors!$B$10*Factors!$G$6*Factors!$G$8</f>
        <v>0</v>
      </c>
      <c r="G18" s="117">
        <f>C18*Factors!$B$11*Factors!$G$6*Factors!$G$8</f>
        <v>0</v>
      </c>
      <c r="H18" s="118"/>
      <c r="I18" s="120">
        <f>D18+((I17)*(EXP(-Factors!$J$37)))</f>
        <v>0</v>
      </c>
      <c r="J18" s="120">
        <f>E18+((J17)*(EXP(-Factors!$J$34)))</f>
        <v>0</v>
      </c>
      <c r="K18" s="120">
        <f>F18+((K17)*(EXP(-Factors!$J$34)))</f>
        <v>0</v>
      </c>
      <c r="L18" s="120">
        <f>G18+((L17)*(EXP(-Factors!$J$36)))</f>
        <v>0</v>
      </c>
      <c r="M18" s="118"/>
      <c r="N18" s="119">
        <f>I17*(1-EXP(-Factors!$J$37))</f>
        <v>0</v>
      </c>
      <c r="O18" s="119">
        <f>J17*(1-EXP(-Factors!$J$34))</f>
        <v>0</v>
      </c>
      <c r="P18" s="119">
        <f>K17*(1-EXP(-Factors!$J$34))</f>
        <v>0</v>
      </c>
      <c r="Q18" s="119">
        <f>L17*(1-EXP(-Factors!$J$36))</f>
        <v>0</v>
      </c>
      <c r="R18" s="118"/>
      <c r="S18" s="119">
        <f>N18*Factors!$G$10*Factors!$G$4</f>
        <v>0</v>
      </c>
      <c r="T18" s="119">
        <f>O18*Factors!$G$10*Factors!$G$4</f>
        <v>0</v>
      </c>
      <c r="U18" s="119">
        <f>P18*Factors!$G$10*Factors!$G$4</f>
        <v>0</v>
      </c>
      <c r="V18" s="119">
        <f>Q18*Factors!$G$10*Factors!$G$4</f>
        <v>0</v>
      </c>
      <c r="W18" s="118"/>
      <c r="X18" s="119">
        <f>S18*(1-Factors!$G$12)</f>
        <v>0</v>
      </c>
      <c r="Y18" s="119">
        <f>T18*(1-Factors!$G$12)</f>
        <v>0</v>
      </c>
      <c r="Z18" s="119">
        <f>U18*(1-Factors!$G$12)</f>
        <v>0</v>
      </c>
      <c r="AA18" s="119">
        <f>V18*(1-Factors!$G$12)</f>
        <v>0</v>
      </c>
      <c r="AC18" s="121">
        <f t="shared" si="0"/>
        <v>0</v>
      </c>
      <c r="AD18" s="121">
        <f>AC18*Factors!$B$53</f>
        <v>0</v>
      </c>
    </row>
  </sheetData>
  <sheetProtection algorithmName="SHA-512" hashValue="r04wAAd5QrqssqhT/N/6v2cOpk/02+kahbmJGCneu3Vkd/S0579AG7ml2EmfuPSjLvK70z3ZUN6JhkovwM4qmA==" saltValue="BjGp9O0vQkkwVqtpxOAb9g==" spinCount="100000" sheet="1" objects="1" scenarios="1"/>
  <mergeCells count="10">
    <mergeCell ref="S3:V3"/>
    <mergeCell ref="X3:AA3"/>
    <mergeCell ref="AC3:AC4"/>
    <mergeCell ref="AD3:AD4"/>
    <mergeCell ref="A3:A4"/>
    <mergeCell ref="B3:B4"/>
    <mergeCell ref="C3:C4"/>
    <mergeCell ref="D3:G3"/>
    <mergeCell ref="I3:L3"/>
    <mergeCell ref="N3:Q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2" sqref="D12"/>
    </sheetView>
  </sheetViews>
  <sheetFormatPr defaultRowHeight="24" x14ac:dyDescent="0.55000000000000004"/>
  <cols>
    <col min="1" max="16384" width="9" style="52"/>
  </cols>
  <sheetData/>
  <sheetProtection algorithmName="SHA-512" hashValue="FIs1C/8f97R57NLdxRpyz+Hpfbf83s3pFwHMvARghdcJo4Wg89D5eQ/BYjtDNY2EvsgHCtsUTdWBc2dYodtwFA==" saltValue="kF8Z6sI/aRFNRDgaN5zamw==" spinCount="100000" sheet="1" objects="1" scenarios="1" selectLockedCells="1" selectUnlockedCells="1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2:K54"/>
  <sheetViews>
    <sheetView workbookViewId="0">
      <selection activeCell="D12" sqref="D12"/>
    </sheetView>
  </sheetViews>
  <sheetFormatPr defaultColWidth="9.125" defaultRowHeight="24" x14ac:dyDescent="0.55000000000000004"/>
  <cols>
    <col min="1" max="1" width="22.875" style="124" customWidth="1"/>
    <col min="2" max="2" width="9.625" style="124" customWidth="1"/>
    <col min="3" max="3" width="20.625" style="124" customWidth="1"/>
    <col min="4" max="4" width="9.125" style="124"/>
    <col min="5" max="5" width="10.625" style="124" customWidth="1"/>
    <col min="6" max="6" width="12.25" style="124" customWidth="1"/>
    <col min="7" max="7" width="9.125" style="124" customWidth="1"/>
    <col min="8" max="8" width="9.125" style="124"/>
    <col min="9" max="9" width="10.75" style="124" customWidth="1"/>
    <col min="10" max="10" width="11.375" style="124" customWidth="1"/>
    <col min="11" max="11" width="12.125" style="124" customWidth="1"/>
    <col min="12" max="16384" width="9.125" style="124"/>
  </cols>
  <sheetData>
    <row r="2" spans="1:7" x14ac:dyDescent="0.55000000000000004">
      <c r="A2" s="123" t="s">
        <v>243</v>
      </c>
      <c r="F2" s="123" t="s">
        <v>244</v>
      </c>
    </row>
    <row r="3" spans="1:7" x14ac:dyDescent="0.55000000000000004">
      <c r="A3" s="125" t="s">
        <v>245</v>
      </c>
      <c r="B3" s="125" t="s">
        <v>246</v>
      </c>
      <c r="F3" s="124" t="s">
        <v>247</v>
      </c>
      <c r="G3" s="124">
        <v>1E-3</v>
      </c>
    </row>
    <row r="4" spans="1:7" ht="25.5" x14ac:dyDescent="0.6">
      <c r="A4" s="126" t="s">
        <v>214</v>
      </c>
      <c r="B4" s="127">
        <f>การกำจัดขยะแบบฝังกลบ!C34</f>
        <v>0.3</v>
      </c>
      <c r="F4" s="124" t="s">
        <v>248</v>
      </c>
      <c r="G4" s="128">
        <f>16/12</f>
        <v>1.3333333333333333</v>
      </c>
    </row>
    <row r="5" spans="1:7" x14ac:dyDescent="0.55000000000000004">
      <c r="A5" s="126" t="s">
        <v>215</v>
      </c>
      <c r="B5" s="127">
        <f>การกำจัดขยะแบบฝังกลบ!C35</f>
        <v>0.15</v>
      </c>
    </row>
    <row r="6" spans="1:7" ht="25.5" x14ac:dyDescent="0.6">
      <c r="A6" s="126" t="s">
        <v>216</v>
      </c>
      <c r="B6" s="127">
        <f>การกำจัดขยะแบบฝังกลบ!C36</f>
        <v>0</v>
      </c>
      <c r="F6" s="129" t="s">
        <v>249</v>
      </c>
      <c r="G6" s="124">
        <v>0.77</v>
      </c>
    </row>
    <row r="7" spans="1:7" x14ac:dyDescent="0.55000000000000004">
      <c r="A7" s="126" t="s">
        <v>217</v>
      </c>
      <c r="B7" s="127">
        <f>การกำจัดขยะแบบฝังกลบ!C37</f>
        <v>0</v>
      </c>
      <c r="F7" s="129" t="s">
        <v>250</v>
      </c>
    </row>
    <row r="8" spans="1:7" x14ac:dyDescent="0.55000000000000004">
      <c r="A8" s="126" t="s">
        <v>218</v>
      </c>
      <c r="B8" s="127">
        <f>การกำจัดขยะแบบฝังกลบ!C38</f>
        <v>0</v>
      </c>
      <c r="F8" s="130" t="s">
        <v>251</v>
      </c>
      <c r="G8" s="124">
        <v>1</v>
      </c>
    </row>
    <row r="9" spans="1:7" x14ac:dyDescent="0.55000000000000004">
      <c r="A9" s="126" t="s">
        <v>219</v>
      </c>
      <c r="B9" s="127">
        <f>การกำจัดขยะแบบฝังกลบ!C39</f>
        <v>0</v>
      </c>
      <c r="F9" s="130" t="s">
        <v>252</v>
      </c>
      <c r="G9" s="124">
        <v>0.5</v>
      </c>
    </row>
    <row r="10" spans="1:7" x14ac:dyDescent="0.55000000000000004">
      <c r="A10" s="126" t="s">
        <v>220</v>
      </c>
      <c r="B10" s="127">
        <f>การกำจัดขยะแบบฝังกลบ!C40</f>
        <v>0.25</v>
      </c>
      <c r="F10" s="129" t="s">
        <v>253</v>
      </c>
      <c r="G10" s="124">
        <v>0.55000000000000004</v>
      </c>
    </row>
    <row r="11" spans="1:7" x14ac:dyDescent="0.55000000000000004">
      <c r="A11" s="126" t="s">
        <v>221</v>
      </c>
      <c r="B11" s="127">
        <f>การกำจัดขยะแบบฝังกลบ!C41</f>
        <v>0.3</v>
      </c>
      <c r="F11" s="129" t="s">
        <v>254</v>
      </c>
    </row>
    <row r="12" spans="1:7" x14ac:dyDescent="0.55000000000000004">
      <c r="A12" s="126" t="s">
        <v>222</v>
      </c>
      <c r="B12" s="127">
        <f>การกำจัดขยะแบบฝังกลบ!C42</f>
        <v>0</v>
      </c>
      <c r="F12" s="130" t="s">
        <v>251</v>
      </c>
      <c r="G12" s="124">
        <v>0.17</v>
      </c>
    </row>
    <row r="13" spans="1:7" x14ac:dyDescent="0.55000000000000004">
      <c r="B13" s="131">
        <f>SUM(B4:B12)</f>
        <v>1</v>
      </c>
      <c r="F13" s="130" t="s">
        <v>252</v>
      </c>
      <c r="G13" s="124">
        <v>0</v>
      </c>
    </row>
    <row r="15" spans="1:7" x14ac:dyDescent="0.55000000000000004">
      <c r="A15" s="123" t="s">
        <v>255</v>
      </c>
    </row>
    <row r="16" spans="1:7" x14ac:dyDescent="0.55000000000000004">
      <c r="A16" s="125" t="s">
        <v>245</v>
      </c>
      <c r="B16" s="125" t="s">
        <v>246</v>
      </c>
    </row>
    <row r="17" spans="1:11" x14ac:dyDescent="0.55000000000000004">
      <c r="A17" s="132" t="s">
        <v>240</v>
      </c>
      <c r="B17" s="133">
        <v>0.4</v>
      </c>
    </row>
    <row r="18" spans="1:11" x14ac:dyDescent="0.55000000000000004">
      <c r="A18" s="132" t="s">
        <v>241</v>
      </c>
      <c r="B18" s="133">
        <v>0.24</v>
      </c>
    </row>
    <row r="19" spans="1:11" x14ac:dyDescent="0.55000000000000004">
      <c r="A19" s="132" t="s">
        <v>239</v>
      </c>
      <c r="B19" s="133">
        <v>0.15</v>
      </c>
    </row>
    <row r="20" spans="1:11" x14ac:dyDescent="0.55000000000000004">
      <c r="A20" s="132" t="s">
        <v>256</v>
      </c>
      <c r="B20" s="133">
        <v>0.43</v>
      </c>
    </row>
    <row r="21" spans="1:11" ht="48" x14ac:dyDescent="0.55000000000000004">
      <c r="A21" s="134" t="s">
        <v>257</v>
      </c>
      <c r="B21" s="133">
        <v>0.2</v>
      </c>
    </row>
    <row r="22" spans="1:11" x14ac:dyDescent="0.55000000000000004">
      <c r="A22" s="132" t="s">
        <v>258</v>
      </c>
      <c r="B22" s="133">
        <v>0.24</v>
      </c>
    </row>
    <row r="23" spans="1:11" x14ac:dyDescent="0.55000000000000004">
      <c r="A23" s="132" t="s">
        <v>259</v>
      </c>
      <c r="B23" s="133">
        <v>0.39</v>
      </c>
    </row>
    <row r="24" spans="1:11" x14ac:dyDescent="0.55000000000000004">
      <c r="A24" s="132" t="s">
        <v>260</v>
      </c>
      <c r="B24" s="133">
        <v>0</v>
      </c>
    </row>
    <row r="25" spans="1:11" x14ac:dyDescent="0.55000000000000004">
      <c r="A25" s="132" t="s">
        <v>261</v>
      </c>
      <c r="B25" s="133">
        <v>0</v>
      </c>
    </row>
    <row r="26" spans="1:11" x14ac:dyDescent="0.55000000000000004">
      <c r="A26" s="132" t="s">
        <v>262</v>
      </c>
      <c r="B26" s="133">
        <v>0</v>
      </c>
    </row>
    <row r="27" spans="1:11" x14ac:dyDescent="0.55000000000000004">
      <c r="A27" s="132" t="s">
        <v>263</v>
      </c>
      <c r="B27" s="133">
        <v>0</v>
      </c>
    </row>
    <row r="28" spans="1:11" x14ac:dyDescent="0.55000000000000004">
      <c r="B28" s="131"/>
    </row>
    <row r="29" spans="1:11" x14ac:dyDescent="0.55000000000000004">
      <c r="A29" s="123" t="s">
        <v>264</v>
      </c>
      <c r="B29" s="124" t="s">
        <v>265</v>
      </c>
    </row>
    <row r="30" spans="1:11" x14ac:dyDescent="0.55000000000000004">
      <c r="A30" s="239" t="s">
        <v>266</v>
      </c>
      <c r="B30" s="240"/>
      <c r="C30" s="241"/>
      <c r="D30" s="248" t="s">
        <v>267</v>
      </c>
      <c r="E30" s="248"/>
      <c r="F30" s="248"/>
      <c r="G30" s="248"/>
      <c r="H30" s="248"/>
      <c r="I30" s="248"/>
      <c r="J30" s="248"/>
      <c r="K30" s="248"/>
    </row>
    <row r="31" spans="1:11" ht="50.25" customHeight="1" x14ac:dyDescent="0.55000000000000004">
      <c r="A31" s="242"/>
      <c r="B31" s="243"/>
      <c r="C31" s="244"/>
      <c r="D31" s="249" t="s">
        <v>268</v>
      </c>
      <c r="E31" s="249"/>
      <c r="F31" s="249"/>
      <c r="G31" s="249"/>
      <c r="H31" s="250" t="s">
        <v>269</v>
      </c>
      <c r="I31" s="251"/>
      <c r="J31" s="251"/>
      <c r="K31" s="251"/>
    </row>
    <row r="32" spans="1:11" ht="40.5" customHeight="1" x14ac:dyDescent="0.55000000000000004">
      <c r="A32" s="242"/>
      <c r="B32" s="243"/>
      <c r="C32" s="244"/>
      <c r="D32" s="252" t="s">
        <v>270</v>
      </c>
      <c r="E32" s="252"/>
      <c r="F32" s="252" t="s">
        <v>271</v>
      </c>
      <c r="G32" s="252"/>
      <c r="H32" s="252" t="s">
        <v>272</v>
      </c>
      <c r="I32" s="253"/>
      <c r="J32" s="252" t="s">
        <v>273</v>
      </c>
      <c r="K32" s="253"/>
    </row>
    <row r="33" spans="1:11" x14ac:dyDescent="0.55000000000000004">
      <c r="A33" s="245"/>
      <c r="B33" s="246"/>
      <c r="C33" s="247"/>
      <c r="D33" s="135" t="s">
        <v>274</v>
      </c>
      <c r="E33" s="136" t="s">
        <v>275</v>
      </c>
      <c r="F33" s="135" t="s">
        <v>274</v>
      </c>
      <c r="G33" s="136" t="s">
        <v>275</v>
      </c>
      <c r="H33" s="135" t="s">
        <v>274</v>
      </c>
      <c r="I33" s="136" t="s">
        <v>275</v>
      </c>
      <c r="J33" s="135" t="s">
        <v>274</v>
      </c>
      <c r="K33" s="136" t="s">
        <v>275</v>
      </c>
    </row>
    <row r="34" spans="1:11" x14ac:dyDescent="0.55000000000000004">
      <c r="A34" s="254" t="s">
        <v>276</v>
      </c>
      <c r="B34" s="256" t="s">
        <v>277</v>
      </c>
      <c r="C34" s="257"/>
      <c r="D34" s="132">
        <v>0.04</v>
      </c>
      <c r="E34" s="137" t="s">
        <v>278</v>
      </c>
      <c r="F34" s="132">
        <v>0.06</v>
      </c>
      <c r="G34" s="137" t="s">
        <v>279</v>
      </c>
      <c r="H34" s="132">
        <v>4.4999999999999998E-2</v>
      </c>
      <c r="I34" s="137" t="s">
        <v>280</v>
      </c>
      <c r="J34" s="132">
        <v>7.0000000000000007E-2</v>
      </c>
      <c r="K34" s="137" t="s">
        <v>281</v>
      </c>
    </row>
    <row r="35" spans="1:11" x14ac:dyDescent="0.55000000000000004">
      <c r="A35" s="255"/>
      <c r="B35" s="258" t="s">
        <v>282</v>
      </c>
      <c r="C35" s="258"/>
      <c r="D35" s="132">
        <v>0.02</v>
      </c>
      <c r="E35" s="137" t="s">
        <v>283</v>
      </c>
      <c r="F35" s="132">
        <v>0.03</v>
      </c>
      <c r="G35" s="137" t="s">
        <v>284</v>
      </c>
      <c r="H35" s="132">
        <v>2.5000000000000001E-2</v>
      </c>
      <c r="I35" s="137" t="s">
        <v>284</v>
      </c>
      <c r="J35" s="132">
        <v>3.5000000000000003E-2</v>
      </c>
      <c r="K35" s="137" t="s">
        <v>278</v>
      </c>
    </row>
    <row r="36" spans="1:11" ht="48" x14ac:dyDescent="0.55000000000000004">
      <c r="A36" s="138" t="s">
        <v>285</v>
      </c>
      <c r="B36" s="259" t="s">
        <v>286</v>
      </c>
      <c r="C36" s="259"/>
      <c r="D36" s="139">
        <v>0.05</v>
      </c>
      <c r="E36" s="140" t="s">
        <v>280</v>
      </c>
      <c r="F36" s="139">
        <v>0.1</v>
      </c>
      <c r="G36" s="140" t="s">
        <v>287</v>
      </c>
      <c r="H36" s="139">
        <v>6.5000000000000002E-2</v>
      </c>
      <c r="I36" s="140" t="s">
        <v>288</v>
      </c>
      <c r="J36" s="139">
        <v>0.17</v>
      </c>
      <c r="K36" s="140" t="s">
        <v>289</v>
      </c>
    </row>
    <row r="37" spans="1:11" ht="27.75" customHeight="1" x14ac:dyDescent="0.55000000000000004">
      <c r="A37" s="141" t="s">
        <v>290</v>
      </c>
      <c r="B37" s="258" t="s">
        <v>291</v>
      </c>
      <c r="C37" s="258"/>
      <c r="D37" s="139">
        <v>0.06</v>
      </c>
      <c r="E37" s="140" t="s">
        <v>288</v>
      </c>
      <c r="F37" s="139">
        <v>0.185</v>
      </c>
      <c r="G37" s="140" t="s">
        <v>292</v>
      </c>
      <c r="H37" s="139">
        <v>8.5000000000000006E-2</v>
      </c>
      <c r="I37" s="140" t="s">
        <v>293</v>
      </c>
      <c r="J37" s="139">
        <v>0.4</v>
      </c>
      <c r="K37" s="140" t="s">
        <v>294</v>
      </c>
    </row>
    <row r="38" spans="1:11" x14ac:dyDescent="0.55000000000000004">
      <c r="A38" s="132" t="s">
        <v>295</v>
      </c>
      <c r="B38" s="238"/>
      <c r="C38" s="238"/>
      <c r="D38" s="139">
        <v>0.05</v>
      </c>
      <c r="E38" s="140" t="s">
        <v>280</v>
      </c>
      <c r="F38" s="139">
        <v>0.09</v>
      </c>
      <c r="G38" s="140" t="s">
        <v>296</v>
      </c>
      <c r="H38" s="139">
        <v>6.5000000000000002E-2</v>
      </c>
      <c r="I38" s="140" t="s">
        <v>288</v>
      </c>
      <c r="J38" s="139">
        <v>0.17</v>
      </c>
      <c r="K38" s="140" t="s">
        <v>289</v>
      </c>
    </row>
    <row r="40" spans="1:11" x14ac:dyDescent="0.55000000000000004">
      <c r="A40" s="123" t="s">
        <v>297</v>
      </c>
    </row>
    <row r="41" spans="1:11" x14ac:dyDescent="0.55000000000000004">
      <c r="A41" s="239" t="s">
        <v>266</v>
      </c>
      <c r="B41" s="240"/>
      <c r="C41" s="241"/>
      <c r="D41" s="248" t="s">
        <v>267</v>
      </c>
      <c r="E41" s="248"/>
      <c r="F41" s="248"/>
      <c r="G41" s="248"/>
      <c r="H41" s="248"/>
      <c r="I41" s="248"/>
      <c r="J41" s="248"/>
      <c r="K41" s="248"/>
    </row>
    <row r="42" spans="1:11" ht="50.25" customHeight="1" x14ac:dyDescent="0.55000000000000004">
      <c r="A42" s="242"/>
      <c r="B42" s="243"/>
      <c r="C42" s="244"/>
      <c r="D42" s="249" t="s">
        <v>268</v>
      </c>
      <c r="E42" s="249"/>
      <c r="F42" s="249"/>
      <c r="G42" s="249"/>
      <c r="H42" s="250" t="s">
        <v>269</v>
      </c>
      <c r="I42" s="251"/>
      <c r="J42" s="251"/>
      <c r="K42" s="251"/>
    </row>
    <row r="43" spans="1:11" ht="40.5" customHeight="1" x14ac:dyDescent="0.55000000000000004">
      <c r="A43" s="242"/>
      <c r="B43" s="243"/>
      <c r="C43" s="244"/>
      <c r="D43" s="252" t="s">
        <v>270</v>
      </c>
      <c r="E43" s="252"/>
      <c r="F43" s="252" t="s">
        <v>271</v>
      </c>
      <c r="G43" s="252"/>
      <c r="H43" s="252" t="s">
        <v>272</v>
      </c>
      <c r="I43" s="253"/>
      <c r="J43" s="252" t="s">
        <v>273</v>
      </c>
      <c r="K43" s="253"/>
    </row>
    <row r="44" spans="1:11" x14ac:dyDescent="0.55000000000000004">
      <c r="A44" s="245"/>
      <c r="B44" s="246"/>
      <c r="C44" s="247"/>
      <c r="D44" s="135" t="s">
        <v>274</v>
      </c>
      <c r="E44" s="136" t="s">
        <v>275</v>
      </c>
      <c r="F44" s="135" t="s">
        <v>274</v>
      </c>
      <c r="G44" s="136" t="s">
        <v>275</v>
      </c>
      <c r="H44" s="135" t="s">
        <v>274</v>
      </c>
      <c r="I44" s="136" t="s">
        <v>275</v>
      </c>
      <c r="J44" s="135" t="s">
        <v>274</v>
      </c>
      <c r="K44" s="136" t="s">
        <v>275</v>
      </c>
    </row>
    <row r="45" spans="1:11" x14ac:dyDescent="0.55000000000000004">
      <c r="A45" s="254" t="s">
        <v>276</v>
      </c>
      <c r="B45" s="256" t="s">
        <v>277</v>
      </c>
      <c r="C45" s="257"/>
      <c r="D45" s="132">
        <v>17</v>
      </c>
      <c r="E45" s="142" t="s">
        <v>298</v>
      </c>
      <c r="F45" s="143">
        <v>12</v>
      </c>
      <c r="G45" s="144"/>
      <c r="H45" s="143">
        <v>15</v>
      </c>
      <c r="I45" s="144"/>
      <c r="J45" s="143">
        <v>10</v>
      </c>
      <c r="K45" s="142"/>
    </row>
    <row r="46" spans="1:11" x14ac:dyDescent="0.55000000000000004">
      <c r="A46" s="255"/>
      <c r="B46" s="258" t="s">
        <v>282</v>
      </c>
      <c r="C46" s="258"/>
      <c r="D46" s="132">
        <v>35</v>
      </c>
      <c r="E46" s="142" t="s">
        <v>299</v>
      </c>
      <c r="F46" s="143">
        <v>23</v>
      </c>
      <c r="G46" s="144"/>
      <c r="H46" s="143">
        <v>28</v>
      </c>
      <c r="I46" s="144"/>
      <c r="J46" s="143">
        <v>20</v>
      </c>
      <c r="K46" s="142"/>
    </row>
    <row r="47" spans="1:11" ht="48" x14ac:dyDescent="0.55000000000000004">
      <c r="A47" s="138" t="s">
        <v>285</v>
      </c>
      <c r="B47" s="259" t="s">
        <v>286</v>
      </c>
      <c r="C47" s="259"/>
      <c r="D47" s="139">
        <v>14</v>
      </c>
      <c r="E47" s="142"/>
      <c r="F47" s="145">
        <v>7</v>
      </c>
      <c r="G47" s="146"/>
      <c r="H47" s="145">
        <v>11</v>
      </c>
      <c r="I47" s="146"/>
      <c r="J47" s="145">
        <v>4</v>
      </c>
      <c r="K47" s="147"/>
    </row>
    <row r="48" spans="1:11" ht="27.75" customHeight="1" x14ac:dyDescent="0.55000000000000004">
      <c r="A48" s="141" t="s">
        <v>290</v>
      </c>
      <c r="B48" s="258" t="s">
        <v>291</v>
      </c>
      <c r="C48" s="258"/>
      <c r="D48" s="139">
        <v>12</v>
      </c>
      <c r="E48" s="142"/>
      <c r="F48" s="145">
        <v>4</v>
      </c>
      <c r="G48" s="146"/>
      <c r="H48" s="145">
        <v>8</v>
      </c>
      <c r="I48" s="146"/>
      <c r="J48" s="145">
        <v>2</v>
      </c>
      <c r="K48" s="147"/>
    </row>
    <row r="49" spans="1:11" x14ac:dyDescent="0.55000000000000004">
      <c r="A49" s="132" t="s">
        <v>295</v>
      </c>
      <c r="B49" s="238"/>
      <c r="C49" s="238"/>
      <c r="D49" s="139">
        <v>14</v>
      </c>
      <c r="E49" s="142"/>
      <c r="F49" s="145">
        <v>7</v>
      </c>
      <c r="G49" s="146"/>
      <c r="H49" s="145">
        <v>11</v>
      </c>
      <c r="I49" s="146"/>
      <c r="J49" s="145">
        <v>4</v>
      </c>
      <c r="K49" s="147"/>
    </row>
    <row r="51" spans="1:11" ht="25.5" x14ac:dyDescent="0.6">
      <c r="A51" s="148" t="s">
        <v>300</v>
      </c>
    </row>
    <row r="52" spans="1:11" x14ac:dyDescent="0.55000000000000004">
      <c r="A52" s="124" t="s">
        <v>301</v>
      </c>
      <c r="B52" s="124">
        <v>1</v>
      </c>
    </row>
    <row r="53" spans="1:11" x14ac:dyDescent="0.55000000000000004">
      <c r="A53" s="124" t="s">
        <v>302</v>
      </c>
      <c r="B53" s="124">
        <v>25</v>
      </c>
    </row>
    <row r="54" spans="1:11" x14ac:dyDescent="0.55000000000000004">
      <c r="A54" s="124" t="s">
        <v>303</v>
      </c>
      <c r="B54" s="124">
        <v>298</v>
      </c>
    </row>
  </sheetData>
  <sheetProtection algorithmName="SHA-512" hashValue="xqnnPZBVfaRHtQLJXaniIEjdT0tvd68JgfbdvV/xFBZfuBIGJ6sieGzgygT4qjHG66w0xWfwf1PLSHpsqKmgRw==" saltValue="bgoI9FDt/5mDW6zCACLfBQ==" spinCount="100000" sheet="1" objects="1" scenarios="1"/>
  <mergeCells count="28">
    <mergeCell ref="B49:C49"/>
    <mergeCell ref="A41:C44"/>
    <mergeCell ref="D41:K41"/>
    <mergeCell ref="D42:G42"/>
    <mergeCell ref="H42:K42"/>
    <mergeCell ref="D43:E43"/>
    <mergeCell ref="F43:G43"/>
    <mergeCell ref="H43:I43"/>
    <mergeCell ref="J43:K43"/>
    <mergeCell ref="A45:A46"/>
    <mergeCell ref="B45:C45"/>
    <mergeCell ref="B46:C46"/>
    <mergeCell ref="B47:C47"/>
    <mergeCell ref="B48:C48"/>
    <mergeCell ref="B38:C38"/>
    <mergeCell ref="A30:C33"/>
    <mergeCell ref="D30:K30"/>
    <mergeCell ref="D31:G31"/>
    <mergeCell ref="H31:K31"/>
    <mergeCell ref="D32:E32"/>
    <mergeCell ref="F32:G32"/>
    <mergeCell ref="H32:I32"/>
    <mergeCell ref="J32:K32"/>
    <mergeCell ref="A34:A35"/>
    <mergeCell ref="B34:C34"/>
    <mergeCell ref="B35:C35"/>
    <mergeCell ref="B36:C36"/>
    <mergeCell ref="B37:C3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30" zoomScaleNormal="130" workbookViewId="0">
      <selection activeCell="F13" sqref="F13"/>
    </sheetView>
  </sheetViews>
  <sheetFormatPr defaultRowHeight="21.75" x14ac:dyDescent="0.5"/>
  <cols>
    <col min="1" max="1" width="9" style="1" customWidth="1"/>
    <col min="2" max="16384" width="9" style="1"/>
  </cols>
  <sheetData>
    <row r="1" spans="1:13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4" customHeight="1" x14ac:dyDescent="0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45" zoomScaleNormal="145" workbookViewId="0">
      <selection activeCell="C10" sqref="C10"/>
    </sheetView>
  </sheetViews>
  <sheetFormatPr defaultRowHeight="21.75" x14ac:dyDescent="0.5"/>
  <cols>
    <col min="1" max="1" width="9" style="1" customWidth="1"/>
    <col min="2" max="16384" width="9" style="1"/>
  </cols>
  <sheetData>
    <row r="1" spans="1:13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4" customHeight="1" x14ac:dyDescent="0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10" sqref="C10"/>
    </sheetView>
  </sheetViews>
  <sheetFormatPr defaultRowHeight="21.75" x14ac:dyDescent="0.5"/>
  <cols>
    <col min="1" max="1" width="30.5" style="1" bestFit="1" customWidth="1"/>
    <col min="2" max="2" width="16.125" style="1" bestFit="1" customWidth="1"/>
    <col min="3" max="16384" width="9" style="1"/>
  </cols>
  <sheetData>
    <row r="1" spans="1:13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4" customHeight="1" x14ac:dyDescent="0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5">
      <c r="A7" s="260" t="s">
        <v>1</v>
      </c>
      <c r="B7" s="260"/>
      <c r="C7" s="260"/>
      <c r="D7" s="260"/>
      <c r="E7" s="260"/>
      <c r="F7" s="260"/>
      <c r="G7" s="2"/>
      <c r="H7" s="2"/>
      <c r="I7" s="2"/>
      <c r="J7" s="2"/>
      <c r="K7" s="2"/>
      <c r="L7" s="2"/>
      <c r="M7" s="2"/>
    </row>
    <row r="8" spans="1:13" x14ac:dyDescent="0.5">
      <c r="A8" s="11" t="s">
        <v>2</v>
      </c>
      <c r="B8" s="2" t="s">
        <v>3</v>
      </c>
      <c r="C8" s="2" t="s">
        <v>42</v>
      </c>
      <c r="D8" s="2" t="s">
        <v>43</v>
      </c>
      <c r="E8" s="2"/>
      <c r="F8" s="2"/>
      <c r="G8" s="2"/>
      <c r="H8" s="2"/>
      <c r="I8" s="2"/>
      <c r="J8" s="2"/>
      <c r="K8" s="2"/>
      <c r="L8" s="2"/>
      <c r="M8" s="2"/>
    </row>
    <row r="9" spans="1:13" x14ac:dyDescent="0.5">
      <c r="A9" s="1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5">
      <c r="A10" s="2" t="s">
        <v>4</v>
      </c>
      <c r="B10" s="2" t="s">
        <v>5</v>
      </c>
      <c r="C10" s="2">
        <v>73300</v>
      </c>
      <c r="D10" s="2">
        <v>10</v>
      </c>
      <c r="E10" s="2">
        <v>0.6</v>
      </c>
      <c r="F10" s="2"/>
      <c r="G10" s="2"/>
      <c r="H10" s="2"/>
      <c r="I10" s="2"/>
      <c r="J10" s="2"/>
      <c r="K10" s="2"/>
      <c r="L10" s="2"/>
      <c r="M10" s="2"/>
    </row>
    <row r="11" spans="1:13" x14ac:dyDescent="0.5">
      <c r="A11" s="2" t="s">
        <v>6</v>
      </c>
      <c r="B11" s="2" t="s">
        <v>7</v>
      </c>
      <c r="C11" s="2">
        <v>77000</v>
      </c>
      <c r="D11" s="2">
        <v>10</v>
      </c>
      <c r="E11" s="2">
        <v>0.6</v>
      </c>
      <c r="F11" s="2"/>
      <c r="G11" s="2"/>
      <c r="H11" s="2"/>
      <c r="I11" s="2"/>
      <c r="J11" s="2"/>
      <c r="K11" s="2"/>
      <c r="L11" s="2"/>
      <c r="M11" s="2"/>
    </row>
    <row r="12" spans="1:13" x14ac:dyDescent="0.5">
      <c r="A12" s="2" t="s">
        <v>8</v>
      </c>
      <c r="B12" s="2" t="s">
        <v>9</v>
      </c>
      <c r="C12" s="2">
        <v>64200</v>
      </c>
      <c r="D12" s="2">
        <v>10</v>
      </c>
      <c r="E12" s="2">
        <v>0.6</v>
      </c>
      <c r="F12" s="2"/>
      <c r="G12" s="2"/>
      <c r="H12" s="2"/>
      <c r="I12" s="2"/>
      <c r="J12" s="2"/>
      <c r="K12" s="2"/>
      <c r="L12" s="2"/>
      <c r="M12" s="2"/>
    </row>
    <row r="13" spans="1:13" x14ac:dyDescent="0.5">
      <c r="A13" s="2" t="s">
        <v>10</v>
      </c>
      <c r="B13" s="2" t="s">
        <v>11</v>
      </c>
      <c r="C13" s="2">
        <v>69300</v>
      </c>
      <c r="D13" s="2">
        <v>10</v>
      </c>
      <c r="E13" s="2">
        <v>0.6</v>
      </c>
      <c r="F13" s="2"/>
      <c r="G13" s="2"/>
      <c r="H13" s="2"/>
      <c r="I13" s="2"/>
      <c r="J13" s="2"/>
      <c r="K13" s="2"/>
      <c r="L13" s="2"/>
      <c r="M13" s="2"/>
    </row>
    <row r="14" spans="1:13" x14ac:dyDescent="0.5">
      <c r="A14" s="2" t="s">
        <v>12</v>
      </c>
      <c r="B14" s="2" t="s">
        <v>13</v>
      </c>
      <c r="C14" s="2">
        <v>70000</v>
      </c>
      <c r="D14" s="2">
        <v>10</v>
      </c>
      <c r="E14" s="2">
        <v>0.6</v>
      </c>
      <c r="F14" s="2"/>
      <c r="G14" s="2"/>
      <c r="H14" s="2"/>
      <c r="I14" s="2"/>
      <c r="J14" s="2"/>
      <c r="K14" s="2"/>
      <c r="L14" s="2"/>
      <c r="M14" s="2"/>
    </row>
    <row r="15" spans="1:13" x14ac:dyDescent="0.5">
      <c r="A15" s="2" t="s">
        <v>14</v>
      </c>
      <c r="B15" s="2" t="s">
        <v>15</v>
      </c>
      <c r="C15" s="2">
        <v>70000</v>
      </c>
      <c r="D15" s="2">
        <v>10</v>
      </c>
      <c r="E15" s="2">
        <v>0.6</v>
      </c>
      <c r="F15" s="2"/>
      <c r="G15" s="2"/>
      <c r="H15" s="2"/>
      <c r="I15" s="2"/>
      <c r="J15" s="2"/>
      <c r="K15" s="2"/>
      <c r="L15" s="2"/>
      <c r="M15" s="2"/>
    </row>
    <row r="16" spans="1:13" x14ac:dyDescent="0.5">
      <c r="A16" s="2" t="s">
        <v>16</v>
      </c>
      <c r="B16" s="2" t="s">
        <v>17</v>
      </c>
      <c r="C16" s="2">
        <v>71500</v>
      </c>
      <c r="D16" s="2">
        <v>10</v>
      </c>
      <c r="E16" s="2">
        <v>0.6</v>
      </c>
      <c r="F16" s="2"/>
      <c r="G16" s="2"/>
      <c r="H16" s="2"/>
      <c r="I16" s="2"/>
      <c r="J16" s="2"/>
      <c r="K16" s="2"/>
      <c r="L16" s="2"/>
      <c r="M16" s="2"/>
    </row>
    <row r="17" spans="1:13" x14ac:dyDescent="0.5">
      <c r="A17" s="2" t="s">
        <v>18</v>
      </c>
      <c r="B17" s="2" t="s">
        <v>19</v>
      </c>
      <c r="C17" s="2">
        <v>71900</v>
      </c>
      <c r="D17" s="2">
        <v>10</v>
      </c>
      <c r="E17" s="2">
        <v>0.6</v>
      </c>
      <c r="F17" s="2"/>
      <c r="G17" s="2"/>
      <c r="H17" s="2"/>
      <c r="I17" s="2"/>
      <c r="J17" s="2"/>
      <c r="K17" s="2"/>
      <c r="L17" s="2"/>
      <c r="M17" s="2"/>
    </row>
    <row r="18" spans="1:13" x14ac:dyDescent="0.5">
      <c r="A18" s="2" t="s">
        <v>20</v>
      </c>
      <c r="B18" s="2" t="s">
        <v>21</v>
      </c>
      <c r="C18" s="2">
        <v>73300</v>
      </c>
      <c r="D18" s="2">
        <v>10</v>
      </c>
      <c r="E18" s="2">
        <v>0.6</v>
      </c>
      <c r="F18" s="2"/>
      <c r="G18" s="2"/>
      <c r="H18" s="2"/>
      <c r="I18" s="2"/>
      <c r="J18" s="2"/>
      <c r="K18" s="2"/>
      <c r="L18" s="2"/>
      <c r="M18" s="2"/>
    </row>
    <row r="19" spans="1:13" x14ac:dyDescent="0.5">
      <c r="A19" s="2" t="s">
        <v>22</v>
      </c>
      <c r="B19" s="2" t="s">
        <v>23</v>
      </c>
      <c r="C19" s="2">
        <v>74100</v>
      </c>
      <c r="D19" s="2">
        <v>10</v>
      </c>
      <c r="E19" s="2">
        <v>0.6</v>
      </c>
      <c r="F19" s="2"/>
      <c r="G19" s="2"/>
      <c r="H19" s="2"/>
      <c r="I19" s="2"/>
      <c r="J19" s="2"/>
      <c r="K19" s="2"/>
      <c r="L19" s="2"/>
      <c r="M19" s="2"/>
    </row>
    <row r="20" spans="1:13" x14ac:dyDescent="0.5">
      <c r="A20" s="2" t="s">
        <v>24</v>
      </c>
      <c r="B20" s="2" t="s">
        <v>25</v>
      </c>
      <c r="C20" s="2">
        <v>77400</v>
      </c>
      <c r="D20" s="2">
        <v>10</v>
      </c>
      <c r="E20" s="2">
        <v>0.6</v>
      </c>
      <c r="F20" s="2"/>
      <c r="G20" s="2"/>
      <c r="H20" s="2"/>
      <c r="I20" s="2"/>
      <c r="J20" s="2"/>
      <c r="K20" s="2"/>
      <c r="L20" s="2"/>
      <c r="M20" s="2"/>
    </row>
    <row r="21" spans="1:13" x14ac:dyDescent="0.5">
      <c r="A21" s="2" t="s">
        <v>26</v>
      </c>
      <c r="B21" s="2" t="s">
        <v>27</v>
      </c>
      <c r="C21" s="2">
        <v>63100</v>
      </c>
      <c r="D21" s="2">
        <v>5</v>
      </c>
      <c r="E21" s="2">
        <v>0.1</v>
      </c>
      <c r="F21" s="2"/>
      <c r="G21" s="2"/>
      <c r="H21" s="2"/>
      <c r="I21" s="2"/>
      <c r="J21" s="2"/>
      <c r="K21" s="2"/>
      <c r="L21" s="2"/>
      <c r="M21" s="2"/>
    </row>
    <row r="22" spans="1:13" x14ac:dyDescent="0.5">
      <c r="A22" s="2" t="s">
        <v>28</v>
      </c>
      <c r="B22" s="2" t="s">
        <v>29</v>
      </c>
      <c r="C22" s="2">
        <v>61600</v>
      </c>
      <c r="D22" s="2">
        <v>5</v>
      </c>
      <c r="E22" s="2">
        <v>0.1</v>
      </c>
      <c r="F22" s="2"/>
      <c r="G22" s="2"/>
      <c r="H22" s="2"/>
      <c r="I22" s="2"/>
      <c r="J22" s="2"/>
      <c r="K22" s="2"/>
      <c r="L22" s="2"/>
      <c r="M22" s="2"/>
    </row>
    <row r="23" spans="1:13" x14ac:dyDescent="0.5">
      <c r="A23" s="2" t="s">
        <v>30</v>
      </c>
      <c r="B23" s="2" t="s">
        <v>31</v>
      </c>
      <c r="C23" s="2">
        <v>73300</v>
      </c>
      <c r="D23" s="2">
        <v>10</v>
      </c>
      <c r="E23" s="2">
        <v>0.6</v>
      </c>
      <c r="F23" s="2"/>
      <c r="G23" s="2"/>
      <c r="H23" s="2"/>
      <c r="I23" s="2"/>
      <c r="J23" s="2"/>
      <c r="K23" s="2"/>
      <c r="L23" s="2"/>
      <c r="M23" s="2"/>
    </row>
    <row r="24" spans="1:13" x14ac:dyDescent="0.5">
      <c r="A24" s="2" t="s">
        <v>32</v>
      </c>
      <c r="B24" s="2" t="s">
        <v>33</v>
      </c>
      <c r="C24" s="2">
        <v>80700</v>
      </c>
      <c r="D24" s="2">
        <v>10</v>
      </c>
      <c r="E24" s="2">
        <v>0.6</v>
      </c>
      <c r="F24" s="2"/>
      <c r="G24" s="2"/>
      <c r="H24" s="2"/>
      <c r="I24" s="2"/>
      <c r="J24" s="2"/>
      <c r="K24" s="2"/>
      <c r="L24" s="2"/>
      <c r="M24" s="2"/>
    </row>
    <row r="25" spans="1:13" x14ac:dyDescent="0.5">
      <c r="A25" s="2" t="s">
        <v>34</v>
      </c>
      <c r="B25" s="2" t="s">
        <v>35</v>
      </c>
      <c r="C25" s="2">
        <v>73300</v>
      </c>
      <c r="D25" s="2">
        <v>10</v>
      </c>
      <c r="E25" s="2">
        <v>0.6</v>
      </c>
      <c r="F25" s="2"/>
      <c r="G25" s="2"/>
      <c r="H25" s="2"/>
      <c r="I25" s="2"/>
      <c r="J25" s="2"/>
      <c r="K25" s="2"/>
      <c r="L25" s="2"/>
      <c r="M25" s="2"/>
    </row>
    <row r="26" spans="1:13" x14ac:dyDescent="0.5">
      <c r="A26" s="2" t="s">
        <v>36</v>
      </c>
      <c r="B26" s="2" t="s">
        <v>37</v>
      </c>
      <c r="C26" s="2">
        <v>97500</v>
      </c>
      <c r="D26" s="2">
        <v>10</v>
      </c>
      <c r="E26" s="2">
        <v>0.6</v>
      </c>
      <c r="F26" s="2"/>
      <c r="G26" s="2"/>
      <c r="H26" s="2"/>
      <c r="I26" s="2"/>
      <c r="J26" s="2"/>
      <c r="K26" s="2"/>
      <c r="L26" s="2"/>
      <c r="M26" s="2"/>
    </row>
    <row r="27" spans="1:13" x14ac:dyDescent="0.5">
      <c r="A27" s="2" t="s">
        <v>38</v>
      </c>
      <c r="B27" s="2"/>
      <c r="C27" s="2">
        <v>73300</v>
      </c>
      <c r="D27" s="2">
        <v>10</v>
      </c>
      <c r="E27" s="2">
        <v>0.6</v>
      </c>
      <c r="F27" s="2"/>
      <c r="G27" s="2"/>
      <c r="H27" s="2"/>
      <c r="I27" s="2"/>
      <c r="J27" s="2"/>
      <c r="K27" s="2"/>
      <c r="L27" s="2"/>
      <c r="M27" s="2"/>
    </row>
    <row r="28" spans="1:13" x14ac:dyDescent="0.5">
      <c r="A28" s="2" t="s">
        <v>39</v>
      </c>
      <c r="B28" s="2"/>
      <c r="C28" s="2">
        <v>57600</v>
      </c>
      <c r="D28" s="2">
        <v>5</v>
      </c>
      <c r="E28" s="2">
        <v>0.1</v>
      </c>
      <c r="F28" s="2"/>
      <c r="G28" s="2"/>
      <c r="H28" s="2"/>
      <c r="I28" s="2"/>
      <c r="J28" s="2"/>
      <c r="K28" s="2"/>
      <c r="L28" s="2"/>
      <c r="M28" s="2"/>
    </row>
    <row r="29" spans="1:13" x14ac:dyDescent="0.5">
      <c r="A29" s="2" t="s">
        <v>40</v>
      </c>
      <c r="B29" s="2"/>
      <c r="C29" s="2">
        <v>73300</v>
      </c>
      <c r="D29" s="2">
        <v>10</v>
      </c>
      <c r="E29" s="2">
        <v>0.6</v>
      </c>
      <c r="F29" s="2"/>
      <c r="G29" s="2"/>
      <c r="H29" s="2"/>
      <c r="I29" s="2"/>
      <c r="J29" s="2"/>
      <c r="K29" s="2"/>
      <c r="L29" s="2"/>
      <c r="M29" s="2"/>
    </row>
    <row r="30" spans="1:13" x14ac:dyDescent="0.5">
      <c r="A30" s="2" t="s">
        <v>41</v>
      </c>
      <c r="B30" s="2"/>
      <c r="C30" s="2">
        <v>73300</v>
      </c>
      <c r="D30" s="2">
        <v>10</v>
      </c>
      <c r="E30" s="2">
        <v>0.6</v>
      </c>
      <c r="F30" s="2"/>
      <c r="G30" s="2"/>
      <c r="H30" s="2"/>
      <c r="I30" s="2"/>
      <c r="J30" s="2"/>
      <c r="K30" s="2"/>
      <c r="L30" s="2"/>
      <c r="M30" s="2"/>
    </row>
    <row r="31" spans="1:13" x14ac:dyDescent="0.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1">
    <mergeCell ref="A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zoomScale="145" zoomScaleNormal="145" workbookViewId="0">
      <selection activeCell="C10" sqref="C10"/>
    </sheetView>
  </sheetViews>
  <sheetFormatPr defaultRowHeight="21.75" x14ac:dyDescent="0.5"/>
  <cols>
    <col min="1" max="1" width="9" style="1"/>
    <col min="2" max="2" width="21.625" style="1" customWidth="1"/>
    <col min="3" max="16384" width="9" style="1"/>
  </cols>
  <sheetData>
    <row r="1" spans="2:12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24" customHeight="1" x14ac:dyDescent="0.5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x14ac:dyDescent="0.5">
      <c r="B5" s="4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x14ac:dyDescent="0.5">
      <c r="B6" s="4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x14ac:dyDescent="0.5">
      <c r="B7" s="4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x14ac:dyDescent="0.5">
      <c r="B8" s="4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x14ac:dyDescent="0.5">
      <c r="B9" s="4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x14ac:dyDescent="0.5"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x14ac:dyDescent="0.5"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x14ac:dyDescent="0.5"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x14ac:dyDescent="0.5"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x14ac:dyDescent="0.5"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x14ac:dyDescent="0.5"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2" x14ac:dyDescent="0.5"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5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5"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5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5"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5"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5"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5"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5"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5"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5"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5"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5"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5"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zoomScale="145" zoomScaleNormal="145" workbookViewId="0">
      <selection activeCell="C10" sqref="C10"/>
    </sheetView>
  </sheetViews>
  <sheetFormatPr defaultRowHeight="21.75" x14ac:dyDescent="0.5"/>
  <cols>
    <col min="1" max="1" width="9" style="1"/>
    <col min="2" max="2" width="21.625" style="1" customWidth="1"/>
    <col min="3" max="16384" width="9" style="1"/>
  </cols>
  <sheetData>
    <row r="1" spans="2:12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24" customHeight="1" x14ac:dyDescent="0.5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x14ac:dyDescent="0.5">
      <c r="B5" s="4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x14ac:dyDescent="0.5">
      <c r="B6" s="4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x14ac:dyDescent="0.5">
      <c r="B7" s="4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x14ac:dyDescent="0.5">
      <c r="B8" s="4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x14ac:dyDescent="0.5">
      <c r="B9" s="4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x14ac:dyDescent="0.5"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x14ac:dyDescent="0.5"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x14ac:dyDescent="0.5"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x14ac:dyDescent="0.5"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x14ac:dyDescent="0.5"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x14ac:dyDescent="0.5"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2" x14ac:dyDescent="0.5"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5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5"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5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5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5"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5"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5"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5"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5"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5"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5"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5"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5"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5"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="130" zoomScaleNormal="130" workbookViewId="0"/>
  </sheetViews>
  <sheetFormatPr defaultRowHeight="21.75" x14ac:dyDescent="0.5"/>
  <cols>
    <col min="1" max="1" width="9" style="1" customWidth="1"/>
    <col min="2" max="2" width="36.125" style="1" customWidth="1"/>
    <col min="3" max="3" width="35.875" style="1" customWidth="1"/>
    <col min="4" max="16384" width="9" style="1"/>
  </cols>
  <sheetData>
    <row r="1" spans="1:6" x14ac:dyDescent="0.5">
      <c r="A1" s="4"/>
      <c r="B1" s="4"/>
      <c r="C1" s="4"/>
      <c r="D1" s="4"/>
      <c r="E1" s="4"/>
      <c r="F1" s="4"/>
    </row>
    <row r="2" spans="1:6" x14ac:dyDescent="0.5">
      <c r="A2" s="4"/>
      <c r="B2" s="4"/>
      <c r="C2" s="4"/>
      <c r="D2" s="4"/>
      <c r="E2" s="4"/>
      <c r="F2" s="4"/>
    </row>
    <row r="3" spans="1:6" x14ac:dyDescent="0.5">
      <c r="A3" s="4"/>
      <c r="B3" s="4"/>
      <c r="C3" s="4"/>
      <c r="D3" s="4"/>
      <c r="E3" s="4"/>
      <c r="F3" s="4"/>
    </row>
    <row r="4" spans="1:6" ht="24" customHeight="1" x14ac:dyDescent="0.5">
      <c r="A4" s="3"/>
      <c r="B4" s="3"/>
      <c r="C4" s="3"/>
      <c r="D4" s="3"/>
      <c r="E4" s="3"/>
      <c r="F4" s="3"/>
    </row>
    <row r="5" spans="1:6" x14ac:dyDescent="0.5">
      <c r="A5" s="2"/>
      <c r="B5" s="2"/>
      <c r="C5" s="2"/>
      <c r="D5" s="2"/>
      <c r="E5" s="2"/>
      <c r="F5" s="2"/>
    </row>
    <row r="6" spans="1:6" ht="31.5" thickBot="1" x14ac:dyDescent="0.75">
      <c r="A6" s="2"/>
      <c r="B6" s="54" t="s">
        <v>147</v>
      </c>
      <c r="C6" s="55"/>
      <c r="D6" s="55"/>
      <c r="E6" s="55"/>
      <c r="F6" s="2"/>
    </row>
    <row r="7" spans="1:6" ht="6.95" customHeight="1" x14ac:dyDescent="0.55000000000000004">
      <c r="A7" s="2"/>
      <c r="B7" s="52"/>
      <c r="C7" s="2"/>
      <c r="D7" s="2"/>
      <c r="E7" s="2"/>
      <c r="F7" s="2"/>
    </row>
    <row r="8" spans="1:6" ht="24" x14ac:dyDescent="0.55000000000000004">
      <c r="A8" s="2"/>
      <c r="B8" s="57" t="s">
        <v>148</v>
      </c>
      <c r="C8" s="64" t="s">
        <v>306</v>
      </c>
      <c r="D8" s="2"/>
      <c r="E8" s="2"/>
      <c r="F8" s="2"/>
    </row>
    <row r="9" spans="1:6" ht="6.95" customHeight="1" x14ac:dyDescent="0.55000000000000004">
      <c r="A9" s="2"/>
      <c r="B9" s="58"/>
      <c r="C9" s="52"/>
      <c r="D9" s="2"/>
      <c r="E9" s="2"/>
      <c r="F9" s="2"/>
    </row>
    <row r="10" spans="1:6" ht="24" x14ac:dyDescent="0.55000000000000004">
      <c r="A10" s="2"/>
      <c r="B10" s="58" t="s">
        <v>149</v>
      </c>
      <c r="C10" s="64" t="s">
        <v>307</v>
      </c>
      <c r="D10" s="2"/>
      <c r="E10" s="2"/>
      <c r="F10" s="2"/>
    </row>
    <row r="11" spans="1:6" ht="6.95" customHeight="1" x14ac:dyDescent="0.55000000000000004">
      <c r="A11" s="2"/>
      <c r="B11" s="58"/>
      <c r="C11" s="52"/>
      <c r="D11" s="2"/>
      <c r="E11" s="2"/>
      <c r="F11" s="2"/>
    </row>
    <row r="12" spans="1:6" ht="24" x14ac:dyDescent="0.55000000000000004">
      <c r="A12" s="2"/>
      <c r="B12" s="58" t="s">
        <v>150</v>
      </c>
      <c r="C12" s="64" t="s">
        <v>308</v>
      </c>
      <c r="D12" s="2"/>
      <c r="E12" s="2"/>
      <c r="F12" s="2"/>
    </row>
    <row r="13" spans="1:6" ht="6.95" customHeight="1" x14ac:dyDescent="0.55000000000000004">
      <c r="A13" s="2"/>
      <c r="B13" s="58"/>
      <c r="C13" s="52"/>
      <c r="D13" s="2"/>
      <c r="E13" s="2"/>
      <c r="F13" s="2"/>
    </row>
    <row r="14" spans="1:6" ht="24" x14ac:dyDescent="0.55000000000000004">
      <c r="A14" s="2"/>
      <c r="B14" s="58" t="s">
        <v>151</v>
      </c>
      <c r="C14" s="64">
        <v>100</v>
      </c>
      <c r="D14" s="2"/>
      <c r="E14" s="2"/>
      <c r="F14" s="2"/>
    </row>
    <row r="15" spans="1:6" ht="6.95" customHeight="1" x14ac:dyDescent="0.55000000000000004">
      <c r="A15" s="2"/>
      <c r="B15" s="58"/>
      <c r="C15" s="52"/>
      <c r="D15" s="2"/>
      <c r="E15" s="2"/>
      <c r="F15" s="2"/>
    </row>
    <row r="16" spans="1:6" ht="24" x14ac:dyDescent="0.55000000000000004">
      <c r="A16" s="2"/>
      <c r="B16" s="58" t="s">
        <v>152</v>
      </c>
      <c r="C16" s="64">
        <v>2556</v>
      </c>
      <c r="D16" s="2"/>
      <c r="E16" s="2"/>
      <c r="F16" s="2"/>
    </row>
    <row r="17" spans="1:6" x14ac:dyDescent="0.5">
      <c r="A17" s="2"/>
      <c r="B17" s="2"/>
      <c r="C17" s="2"/>
      <c r="D17" s="2"/>
      <c r="E17" s="2"/>
      <c r="F17" s="2"/>
    </row>
    <row r="18" spans="1:6" ht="31.5" thickBot="1" x14ac:dyDescent="0.75">
      <c r="A18" s="2"/>
      <c r="B18" s="54" t="s">
        <v>153</v>
      </c>
      <c r="C18" s="55"/>
      <c r="D18" s="55"/>
      <c r="E18" s="55"/>
      <c r="F18" s="2"/>
    </row>
    <row r="19" spans="1:6" ht="6.95" customHeight="1" x14ac:dyDescent="0.5">
      <c r="A19" s="2"/>
      <c r="B19" s="2"/>
      <c r="C19" s="2"/>
      <c r="D19" s="2"/>
      <c r="E19" s="2"/>
      <c r="F19" s="2"/>
    </row>
    <row r="20" spans="1:6" ht="24" x14ac:dyDescent="0.55000000000000004">
      <c r="A20" s="2"/>
      <c r="B20" s="58" t="s">
        <v>154</v>
      </c>
      <c r="C20" s="64" t="s">
        <v>309</v>
      </c>
      <c r="D20" s="2"/>
      <c r="E20" s="2"/>
      <c r="F20" s="2"/>
    </row>
    <row r="21" spans="1:6" ht="6.95" customHeight="1" x14ac:dyDescent="0.55000000000000004">
      <c r="A21" s="2"/>
      <c r="B21" s="58"/>
      <c r="C21" s="52"/>
      <c r="D21" s="2"/>
      <c r="E21" s="2"/>
      <c r="F21" s="2"/>
    </row>
    <row r="22" spans="1:6" ht="24" x14ac:dyDescent="0.55000000000000004">
      <c r="A22" s="2"/>
      <c r="B22" s="58" t="s">
        <v>155</v>
      </c>
      <c r="C22" s="64" t="s">
        <v>310</v>
      </c>
      <c r="D22" s="2"/>
      <c r="E22" s="2"/>
      <c r="F22" s="2"/>
    </row>
    <row r="23" spans="1:6" ht="6.95" customHeight="1" x14ac:dyDescent="0.55000000000000004">
      <c r="A23" s="2"/>
      <c r="B23" s="58"/>
      <c r="C23" s="52"/>
      <c r="D23" s="2"/>
      <c r="E23" s="2"/>
      <c r="F23" s="2"/>
    </row>
    <row r="24" spans="1:6" ht="24" x14ac:dyDescent="0.55000000000000004">
      <c r="A24" s="2"/>
      <c r="B24" s="58" t="s">
        <v>156</v>
      </c>
      <c r="C24" s="64" t="s">
        <v>311</v>
      </c>
      <c r="D24" s="2"/>
      <c r="E24" s="2"/>
      <c r="F24" s="2"/>
    </row>
    <row r="25" spans="1:6" ht="6.95" customHeight="1" x14ac:dyDescent="0.55000000000000004">
      <c r="A25" s="2"/>
      <c r="B25" s="58"/>
      <c r="C25" s="52"/>
      <c r="D25" s="2"/>
      <c r="E25" s="2"/>
      <c r="F25" s="2"/>
    </row>
    <row r="26" spans="1:6" ht="24" x14ac:dyDescent="0.55000000000000004">
      <c r="A26" s="2"/>
      <c r="B26" s="58" t="s">
        <v>157</v>
      </c>
      <c r="C26" s="189" t="s">
        <v>312</v>
      </c>
      <c r="D26" s="2"/>
      <c r="E26" s="2"/>
      <c r="F26" s="2"/>
    </row>
    <row r="27" spans="1:6" x14ac:dyDescent="0.5">
      <c r="A27" s="2"/>
      <c r="B27" s="2"/>
      <c r="C27" s="2"/>
      <c r="D27" s="2"/>
      <c r="E27" s="2"/>
      <c r="F27" s="2"/>
    </row>
    <row r="28" spans="1:6" x14ac:dyDescent="0.5">
      <c r="A28" s="2"/>
      <c r="B28" s="2"/>
      <c r="C28" s="2"/>
      <c r="D28" s="2"/>
      <c r="E28" s="2"/>
      <c r="F28" s="2"/>
    </row>
    <row r="29" spans="1:6" x14ac:dyDescent="0.5">
      <c r="A29" s="2"/>
      <c r="B29" s="2"/>
      <c r="C29" s="2"/>
      <c r="D29" s="2"/>
      <c r="E29" s="2"/>
      <c r="F29" s="2"/>
    </row>
    <row r="30" spans="1:6" x14ac:dyDescent="0.5">
      <c r="A30" s="2"/>
      <c r="B30" s="2"/>
      <c r="C30" s="2"/>
      <c r="D30" s="2"/>
      <c r="E30" s="2"/>
      <c r="F30" s="2"/>
    </row>
    <row r="31" spans="1:6" x14ac:dyDescent="0.5">
      <c r="A31" s="2"/>
      <c r="B31" s="2"/>
      <c r="C31" s="2"/>
      <c r="D31" s="2"/>
      <c r="E31" s="2"/>
      <c r="F31" s="2"/>
    </row>
    <row r="32" spans="1:6" x14ac:dyDescent="0.5">
      <c r="A32" s="2"/>
      <c r="B32" s="2"/>
      <c r="C32" s="2"/>
      <c r="D32" s="2"/>
      <c r="E32" s="2"/>
      <c r="F32" s="2"/>
    </row>
    <row r="33" spans="1:6" x14ac:dyDescent="0.5">
      <c r="A33" s="2"/>
      <c r="B33" s="2"/>
      <c r="C33" s="2"/>
      <c r="D33" s="2"/>
      <c r="E33" s="2"/>
      <c r="F33" s="2"/>
    </row>
    <row r="34" spans="1:6" x14ac:dyDescent="0.5">
      <c r="A34" s="2"/>
      <c r="B34" s="2"/>
      <c r="C34" s="2"/>
      <c r="D34" s="2"/>
      <c r="E34" s="2"/>
      <c r="F34" s="2"/>
    </row>
  </sheetData>
  <sheetProtection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130" zoomScaleNormal="130" workbookViewId="0">
      <selection activeCell="E11" sqref="E11:E13"/>
    </sheetView>
  </sheetViews>
  <sheetFormatPr defaultRowHeight="21.75" x14ac:dyDescent="0.5"/>
  <cols>
    <col min="1" max="1" width="9" style="1" customWidth="1"/>
    <col min="2" max="2" width="18.375" style="1" customWidth="1"/>
    <col min="3" max="3" width="14.75" style="1" customWidth="1"/>
    <col min="4" max="4" width="9" style="1"/>
    <col min="5" max="5" width="21.125" style="1" customWidth="1"/>
    <col min="6" max="6" width="27" style="1" customWidth="1"/>
    <col min="7" max="16384" width="9" style="1"/>
  </cols>
  <sheetData>
    <row r="1" spans="1:9" x14ac:dyDescent="0.5">
      <c r="A1" s="4"/>
      <c r="B1" s="4"/>
      <c r="C1" s="4"/>
      <c r="D1" s="4"/>
      <c r="E1" s="4"/>
      <c r="F1" s="4"/>
      <c r="G1" s="4"/>
      <c r="H1" s="4"/>
      <c r="I1" s="4"/>
    </row>
    <row r="2" spans="1:9" x14ac:dyDescent="0.5">
      <c r="A2" s="4"/>
      <c r="B2" s="4"/>
      <c r="C2" s="4"/>
      <c r="D2" s="4"/>
      <c r="E2" s="4"/>
      <c r="F2" s="4"/>
      <c r="G2" s="4"/>
      <c r="H2" s="4"/>
      <c r="I2" s="4"/>
    </row>
    <row r="3" spans="1:9" x14ac:dyDescent="0.5">
      <c r="A3" s="4"/>
      <c r="B3" s="4"/>
      <c r="C3" s="4"/>
      <c r="D3" s="4"/>
      <c r="E3" s="4"/>
      <c r="F3" s="4"/>
      <c r="G3" s="4"/>
      <c r="H3" s="4"/>
      <c r="I3" s="4"/>
    </row>
    <row r="4" spans="1:9" ht="24" customHeight="1" x14ac:dyDescent="0.5">
      <c r="A4" s="3"/>
      <c r="B4" s="3"/>
      <c r="C4" s="3"/>
      <c r="D4" s="3"/>
      <c r="E4" s="3"/>
      <c r="F4" s="3"/>
      <c r="G4" s="3"/>
      <c r="H4" s="3"/>
      <c r="I4" s="3"/>
    </row>
    <row r="5" spans="1:9" ht="24" customHeight="1" x14ac:dyDescent="0.5">
      <c r="A5" s="9"/>
      <c r="B5" s="9"/>
      <c r="C5" s="9"/>
      <c r="D5" s="9"/>
      <c r="E5" s="9"/>
      <c r="F5" s="9"/>
      <c r="G5" s="9"/>
      <c r="H5" s="9"/>
      <c r="I5" s="9"/>
    </row>
    <row r="6" spans="1:9" ht="24" customHeight="1" x14ac:dyDescent="0.5">
      <c r="A6" s="45"/>
      <c r="B6" s="45"/>
      <c r="C6" s="45"/>
      <c r="D6" s="45"/>
      <c r="E6" s="45"/>
      <c r="F6" s="45"/>
      <c r="G6" s="45"/>
      <c r="H6" s="45"/>
      <c r="I6" s="45"/>
    </row>
    <row r="7" spans="1:9" x14ac:dyDescent="0.5">
      <c r="A7" s="2"/>
      <c r="B7" s="2"/>
      <c r="C7" s="2"/>
      <c r="D7" s="2"/>
      <c r="E7" s="2"/>
      <c r="F7" s="2"/>
      <c r="G7" s="2"/>
      <c r="H7" s="2"/>
      <c r="I7" s="2"/>
    </row>
    <row r="8" spans="1:9" ht="31.5" thickBot="1" x14ac:dyDescent="0.75">
      <c r="A8" s="2"/>
      <c r="B8" s="54" t="s">
        <v>187</v>
      </c>
      <c r="C8" s="55"/>
      <c r="D8" s="55"/>
      <c r="E8" s="55"/>
      <c r="F8" s="55"/>
      <c r="G8" s="55"/>
      <c r="H8" s="2"/>
      <c r="I8" s="2"/>
    </row>
    <row r="9" spans="1:9" ht="6.95" customHeight="1" x14ac:dyDescent="0.5">
      <c r="A9" s="2"/>
      <c r="B9" s="2"/>
      <c r="C9" s="2"/>
      <c r="D9" s="2"/>
      <c r="E9" s="2"/>
      <c r="F9" s="2"/>
      <c r="G9" s="2"/>
      <c r="H9" s="2"/>
      <c r="I9" s="2"/>
    </row>
    <row r="10" spans="1:9" ht="24" x14ac:dyDescent="0.55000000000000004">
      <c r="A10" s="2"/>
      <c r="B10" s="72" t="s">
        <v>188</v>
      </c>
      <c r="C10" s="49" t="s">
        <v>189</v>
      </c>
      <c r="D10" s="49" t="s">
        <v>42</v>
      </c>
      <c r="E10" s="49" t="s">
        <v>119</v>
      </c>
      <c r="F10" s="49" t="s">
        <v>191</v>
      </c>
      <c r="G10" s="2"/>
      <c r="H10" s="2"/>
      <c r="I10" s="2"/>
    </row>
    <row r="11" spans="1:9" ht="24" x14ac:dyDescent="0.55000000000000004">
      <c r="A11" s="2"/>
      <c r="B11" s="70" t="s">
        <v>69</v>
      </c>
      <c r="C11" s="160"/>
      <c r="D11" s="162" t="s">
        <v>70</v>
      </c>
      <c r="E11" s="162"/>
      <c r="F11" s="157">
        <f>C11*E11</f>
        <v>0</v>
      </c>
      <c r="G11" s="2"/>
      <c r="H11" s="2"/>
      <c r="I11" s="2"/>
    </row>
    <row r="12" spans="1:9" ht="24" x14ac:dyDescent="0.55000000000000004">
      <c r="A12" s="2"/>
      <c r="B12" s="60" t="s">
        <v>60</v>
      </c>
      <c r="C12" s="161"/>
      <c r="D12" s="163" t="s">
        <v>50</v>
      </c>
      <c r="E12" s="163"/>
      <c r="F12" s="157">
        <f>C12*E12</f>
        <v>0</v>
      </c>
      <c r="G12" s="2"/>
      <c r="H12" s="2"/>
      <c r="I12" s="2"/>
    </row>
    <row r="13" spans="1:9" ht="24" x14ac:dyDescent="0.55000000000000004">
      <c r="A13" s="2"/>
      <c r="B13" s="60" t="s">
        <v>190</v>
      </c>
      <c r="C13" s="161"/>
      <c r="D13" s="163" t="s">
        <v>50</v>
      </c>
      <c r="E13" s="163"/>
      <c r="F13" s="157">
        <f>C13*E13</f>
        <v>0</v>
      </c>
      <c r="G13" s="2"/>
      <c r="H13" s="2"/>
      <c r="I13" s="2"/>
    </row>
    <row r="14" spans="1:9" x14ac:dyDescent="0.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5">
      <c r="A30" s="2"/>
      <c r="B30" s="2"/>
      <c r="C30" s="2"/>
      <c r="D30" s="2"/>
      <c r="E30" s="2"/>
      <c r="F30" s="2"/>
      <c r="G30" s="2"/>
      <c r="H30" s="2"/>
      <c r="I30" s="2"/>
    </row>
  </sheetData>
  <sheetProtection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130" zoomScaleNormal="130" workbookViewId="0">
      <selection activeCell="E11" sqref="E11"/>
    </sheetView>
  </sheetViews>
  <sheetFormatPr defaultRowHeight="21.75" x14ac:dyDescent="0.5"/>
  <cols>
    <col min="1" max="1" width="9" style="1" customWidth="1"/>
    <col min="2" max="2" width="18.375" style="1" customWidth="1"/>
    <col min="3" max="3" width="14.75" style="1" customWidth="1"/>
    <col min="4" max="4" width="9" style="1"/>
    <col min="5" max="5" width="21.125" style="1" customWidth="1"/>
    <col min="6" max="6" width="27" style="1" customWidth="1"/>
    <col min="7" max="16384" width="9" style="1"/>
  </cols>
  <sheetData>
    <row r="1" spans="1:9" x14ac:dyDescent="0.5">
      <c r="A1" s="4"/>
      <c r="B1" s="4"/>
      <c r="C1" s="4"/>
      <c r="D1" s="4"/>
      <c r="E1" s="4"/>
      <c r="F1" s="4"/>
      <c r="G1" s="4"/>
      <c r="H1" s="4"/>
      <c r="I1" s="4"/>
    </row>
    <row r="2" spans="1:9" x14ac:dyDescent="0.5">
      <c r="A2" s="4"/>
      <c r="B2" s="4"/>
      <c r="C2" s="4"/>
      <c r="D2" s="4"/>
      <c r="E2" s="4"/>
      <c r="F2" s="4"/>
      <c r="G2" s="4"/>
      <c r="H2" s="4"/>
      <c r="I2" s="4"/>
    </row>
    <row r="3" spans="1:9" x14ac:dyDescent="0.5">
      <c r="A3" s="4"/>
      <c r="B3" s="4"/>
      <c r="C3" s="4"/>
      <c r="D3" s="4"/>
      <c r="E3" s="4"/>
      <c r="F3" s="4"/>
      <c r="G3" s="4"/>
      <c r="H3" s="4"/>
      <c r="I3" s="4"/>
    </row>
    <row r="4" spans="1:9" ht="24" customHeight="1" x14ac:dyDescent="0.5">
      <c r="A4" s="3"/>
      <c r="B4" s="3"/>
      <c r="C4" s="3"/>
      <c r="D4" s="3"/>
      <c r="E4" s="3"/>
      <c r="F4" s="3"/>
      <c r="G4" s="3"/>
      <c r="H4" s="3"/>
      <c r="I4" s="3"/>
    </row>
    <row r="5" spans="1:9" ht="24" customHeight="1" x14ac:dyDescent="0.5">
      <c r="A5" s="9"/>
      <c r="B5" s="9"/>
      <c r="C5" s="9"/>
      <c r="D5" s="9"/>
      <c r="E5" s="9"/>
      <c r="F5" s="9"/>
      <c r="G5" s="9"/>
      <c r="H5" s="9"/>
      <c r="I5" s="9"/>
    </row>
    <row r="6" spans="1:9" ht="24" customHeight="1" x14ac:dyDescent="0.5">
      <c r="A6" s="45"/>
      <c r="B6" s="45"/>
      <c r="C6" s="45"/>
      <c r="D6" s="45"/>
      <c r="E6" s="45"/>
      <c r="F6" s="45"/>
      <c r="G6" s="45"/>
      <c r="H6" s="45"/>
      <c r="I6" s="45"/>
    </row>
    <row r="7" spans="1:9" x14ac:dyDescent="0.5">
      <c r="A7" s="2"/>
      <c r="B7" s="2"/>
      <c r="C7" s="2"/>
      <c r="D7" s="2"/>
      <c r="E7" s="2"/>
      <c r="F7" s="2"/>
      <c r="G7" s="2"/>
      <c r="H7" s="2"/>
      <c r="I7" s="2"/>
    </row>
    <row r="8" spans="1:9" ht="31.5" thickBot="1" x14ac:dyDescent="0.75">
      <c r="A8" s="2"/>
      <c r="B8" s="54" t="s">
        <v>160</v>
      </c>
      <c r="C8" s="55"/>
      <c r="D8" s="55"/>
      <c r="E8" s="55"/>
      <c r="F8" s="55"/>
      <c r="G8" s="55"/>
      <c r="H8" s="2"/>
      <c r="I8" s="2"/>
    </row>
    <row r="9" spans="1:9" ht="6.95" customHeight="1" x14ac:dyDescent="0.5">
      <c r="A9" s="2"/>
      <c r="B9" s="2"/>
      <c r="C9" s="2"/>
      <c r="D9" s="2"/>
      <c r="E9" s="2"/>
      <c r="F9" s="2"/>
      <c r="G9" s="2"/>
      <c r="H9" s="2"/>
      <c r="I9" s="2"/>
    </row>
    <row r="10" spans="1:9" ht="24" x14ac:dyDescent="0.55000000000000004">
      <c r="A10" s="2"/>
      <c r="B10" s="72" t="s">
        <v>188</v>
      </c>
      <c r="C10" s="49" t="s">
        <v>189</v>
      </c>
      <c r="D10" s="49" t="s">
        <v>42</v>
      </c>
      <c r="E10" s="49" t="s">
        <v>119</v>
      </c>
      <c r="F10" s="49" t="s">
        <v>191</v>
      </c>
      <c r="G10" s="2"/>
      <c r="H10" s="2"/>
      <c r="I10" s="2"/>
    </row>
    <row r="11" spans="1:9" ht="24" x14ac:dyDescent="0.55000000000000004">
      <c r="A11" s="2"/>
      <c r="B11" s="70" t="s">
        <v>69</v>
      </c>
      <c r="C11" s="160"/>
      <c r="D11" s="162" t="s">
        <v>70</v>
      </c>
      <c r="E11" s="162"/>
      <c r="F11" s="157">
        <f>C11*E11</f>
        <v>0</v>
      </c>
      <c r="G11" s="2"/>
      <c r="H11" s="2"/>
      <c r="I11" s="2"/>
    </row>
    <row r="12" spans="1:9" ht="24" x14ac:dyDescent="0.55000000000000004">
      <c r="A12" s="2"/>
      <c r="B12" s="60"/>
      <c r="C12" s="71"/>
      <c r="D12" s="71"/>
      <c r="E12" s="71"/>
      <c r="F12" s="73"/>
      <c r="G12" s="2"/>
      <c r="H12" s="2"/>
      <c r="I12" s="2"/>
    </row>
    <row r="13" spans="1:9" ht="24" x14ac:dyDescent="0.55000000000000004">
      <c r="A13" s="2"/>
      <c r="B13" s="60"/>
      <c r="C13" s="71"/>
      <c r="D13" s="71"/>
      <c r="E13" s="71"/>
      <c r="F13" s="73"/>
      <c r="G13" s="2"/>
      <c r="H13" s="2"/>
      <c r="I13" s="2"/>
    </row>
    <row r="14" spans="1:9" x14ac:dyDescent="0.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5">
      <c r="A30" s="2"/>
      <c r="B30" s="2"/>
      <c r="C30" s="2"/>
      <c r="D30" s="2"/>
      <c r="E30" s="2"/>
      <c r="F30" s="2"/>
      <c r="G30" s="2"/>
      <c r="H30" s="2"/>
      <c r="I30" s="2"/>
    </row>
  </sheetData>
  <sheetProtection selectLockedCell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4" zoomScale="130" zoomScaleNormal="130" workbookViewId="0">
      <selection activeCell="E11" sqref="E11:E18"/>
    </sheetView>
  </sheetViews>
  <sheetFormatPr defaultRowHeight="21.75" x14ac:dyDescent="0.5"/>
  <cols>
    <col min="1" max="1" width="9" style="1" customWidth="1"/>
    <col min="2" max="2" width="18.375" style="1" customWidth="1"/>
    <col min="3" max="3" width="14.75" style="1" customWidth="1"/>
    <col min="4" max="4" width="9" style="1"/>
    <col min="5" max="5" width="21.125" style="1" customWidth="1"/>
    <col min="6" max="6" width="27" style="1" customWidth="1"/>
    <col min="7" max="16384" width="9" style="1"/>
  </cols>
  <sheetData>
    <row r="1" spans="1:9" x14ac:dyDescent="0.5">
      <c r="A1" s="4"/>
      <c r="B1" s="4"/>
      <c r="C1" s="4"/>
      <c r="D1" s="4"/>
      <c r="E1" s="4"/>
      <c r="F1" s="4"/>
      <c r="G1" s="4"/>
      <c r="H1" s="4"/>
      <c r="I1" s="4"/>
    </row>
    <row r="2" spans="1:9" x14ac:dyDescent="0.5">
      <c r="A2" s="4"/>
      <c r="B2" s="4"/>
      <c r="C2" s="4"/>
      <c r="D2" s="4"/>
      <c r="E2" s="4"/>
      <c r="F2" s="4"/>
      <c r="G2" s="4"/>
      <c r="H2" s="4"/>
      <c r="I2" s="4"/>
    </row>
    <row r="3" spans="1:9" x14ac:dyDescent="0.5">
      <c r="A3" s="4"/>
      <c r="B3" s="4"/>
      <c r="C3" s="4"/>
      <c r="D3" s="4"/>
      <c r="E3" s="4"/>
      <c r="F3" s="4"/>
      <c r="G3" s="4"/>
      <c r="H3" s="4"/>
      <c r="I3" s="4"/>
    </row>
    <row r="4" spans="1:9" ht="24" customHeight="1" x14ac:dyDescent="0.5">
      <c r="A4" s="3"/>
      <c r="B4" s="3"/>
      <c r="C4" s="3"/>
      <c r="D4" s="3"/>
      <c r="E4" s="3"/>
      <c r="F4" s="3"/>
      <c r="G4" s="3"/>
      <c r="H4" s="3"/>
      <c r="I4" s="3"/>
    </row>
    <row r="5" spans="1:9" ht="24" customHeight="1" x14ac:dyDescent="0.5">
      <c r="A5" s="9"/>
      <c r="B5" s="9"/>
      <c r="C5" s="9"/>
      <c r="D5" s="9"/>
      <c r="E5" s="9"/>
      <c r="F5" s="9"/>
      <c r="G5" s="9"/>
      <c r="H5" s="9"/>
      <c r="I5" s="9"/>
    </row>
    <row r="6" spans="1:9" ht="24" customHeight="1" x14ac:dyDescent="0.5">
      <c r="A6" s="45"/>
      <c r="B6" s="45"/>
      <c r="C6" s="45"/>
      <c r="D6" s="45"/>
      <c r="E6" s="45"/>
      <c r="F6" s="45"/>
      <c r="G6" s="45"/>
      <c r="H6" s="45"/>
      <c r="I6" s="45"/>
    </row>
    <row r="7" spans="1:9" x14ac:dyDescent="0.5">
      <c r="A7" s="2"/>
      <c r="B7" s="2"/>
      <c r="C7" s="2"/>
      <c r="D7" s="2"/>
      <c r="E7" s="2"/>
      <c r="F7" s="2"/>
      <c r="G7" s="2"/>
      <c r="H7" s="2"/>
      <c r="I7" s="2"/>
    </row>
    <row r="8" spans="1:9" ht="31.5" thickBot="1" x14ac:dyDescent="0.75">
      <c r="A8" s="2"/>
      <c r="B8" s="54" t="s">
        <v>161</v>
      </c>
      <c r="C8" s="55"/>
      <c r="D8" s="55"/>
      <c r="E8" s="55"/>
      <c r="F8" s="55"/>
      <c r="G8" s="55"/>
      <c r="H8" s="2"/>
      <c r="I8" s="2"/>
    </row>
    <row r="9" spans="1:9" ht="6.95" customHeight="1" x14ac:dyDescent="0.5">
      <c r="A9" s="2"/>
      <c r="B9" s="2"/>
      <c r="C9" s="2"/>
      <c r="D9" s="2"/>
      <c r="E9" s="2"/>
      <c r="F9" s="2"/>
      <c r="G9" s="2"/>
      <c r="H9" s="2"/>
      <c r="I9" s="2"/>
    </row>
    <row r="10" spans="1:9" ht="24" x14ac:dyDescent="0.55000000000000004">
      <c r="A10" s="2"/>
      <c r="B10" s="74" t="s">
        <v>188</v>
      </c>
      <c r="C10" s="75" t="s">
        <v>189</v>
      </c>
      <c r="D10" s="75" t="s">
        <v>42</v>
      </c>
      <c r="E10" s="75" t="s">
        <v>119</v>
      </c>
      <c r="F10" s="75" t="s">
        <v>191</v>
      </c>
      <c r="G10" s="2"/>
      <c r="H10" s="2"/>
      <c r="I10" s="2"/>
    </row>
    <row r="11" spans="1:9" ht="24" x14ac:dyDescent="0.55000000000000004">
      <c r="A11" s="2"/>
      <c r="B11" s="56" t="s">
        <v>69</v>
      </c>
      <c r="C11" s="164"/>
      <c r="D11" s="165" t="s">
        <v>70</v>
      </c>
      <c r="E11" s="165"/>
      <c r="F11" s="99">
        <f>C11*E11</f>
        <v>0</v>
      </c>
      <c r="G11" s="2"/>
      <c r="H11" s="2"/>
      <c r="I11" s="2"/>
    </row>
    <row r="12" spans="1:9" ht="24" x14ac:dyDescent="0.55000000000000004">
      <c r="A12" s="2"/>
      <c r="B12" s="56" t="s">
        <v>55</v>
      </c>
      <c r="C12" s="164"/>
      <c r="D12" s="165" t="s">
        <v>52</v>
      </c>
      <c r="E12" s="165"/>
      <c r="F12" s="99">
        <f>C12*E12</f>
        <v>0</v>
      </c>
      <c r="G12" s="2"/>
      <c r="H12" s="2"/>
      <c r="I12" s="2"/>
    </row>
    <row r="13" spans="1:9" ht="24" x14ac:dyDescent="0.55000000000000004">
      <c r="A13" s="2"/>
      <c r="B13" s="56" t="s">
        <v>62</v>
      </c>
      <c r="C13" s="164"/>
      <c r="D13" s="165"/>
      <c r="E13" s="165"/>
      <c r="F13" s="99">
        <f t="shared" ref="F13:F18" si="0">C13*E13</f>
        <v>0</v>
      </c>
      <c r="G13" s="2"/>
      <c r="H13" s="2"/>
      <c r="I13" s="2"/>
    </row>
    <row r="14" spans="1:9" ht="24" x14ac:dyDescent="0.55000000000000004">
      <c r="A14" s="2"/>
      <c r="B14" s="56" t="s">
        <v>66</v>
      </c>
      <c r="C14" s="164"/>
      <c r="D14" s="165" t="s">
        <v>50</v>
      </c>
      <c r="E14" s="165"/>
      <c r="F14" s="99">
        <f t="shared" si="0"/>
        <v>0</v>
      </c>
      <c r="G14" s="2"/>
      <c r="H14" s="2"/>
      <c r="I14" s="2"/>
    </row>
    <row r="15" spans="1:9" ht="24" x14ac:dyDescent="0.55000000000000004">
      <c r="A15" s="2"/>
      <c r="B15" s="56" t="s">
        <v>192</v>
      </c>
      <c r="C15" s="76"/>
      <c r="D15" s="165"/>
      <c r="E15" s="165"/>
      <c r="F15" s="99">
        <f t="shared" si="0"/>
        <v>0</v>
      </c>
      <c r="G15" s="2"/>
      <c r="H15" s="2"/>
      <c r="I15" s="2"/>
    </row>
    <row r="16" spans="1:9" ht="24" x14ac:dyDescent="0.55000000000000004">
      <c r="A16" s="2"/>
      <c r="B16" s="56" t="s">
        <v>193</v>
      </c>
      <c r="C16" s="76"/>
      <c r="D16" s="165"/>
      <c r="E16" s="165"/>
      <c r="F16" s="99">
        <f t="shared" si="0"/>
        <v>0</v>
      </c>
      <c r="G16" s="2"/>
      <c r="H16" s="2"/>
      <c r="I16" s="2"/>
    </row>
    <row r="17" spans="1:9" ht="24" x14ac:dyDescent="0.55000000000000004">
      <c r="A17" s="2"/>
      <c r="B17" s="56" t="s">
        <v>64</v>
      </c>
      <c r="C17" s="167"/>
      <c r="D17" s="165" t="s">
        <v>46</v>
      </c>
      <c r="E17" s="165"/>
      <c r="F17" s="99">
        <f t="shared" si="0"/>
        <v>0</v>
      </c>
      <c r="G17" s="2"/>
      <c r="H17" s="2"/>
      <c r="I17" s="2"/>
    </row>
    <row r="18" spans="1:9" ht="24" x14ac:dyDescent="0.55000000000000004">
      <c r="A18" s="2"/>
      <c r="B18" s="56" t="s">
        <v>19</v>
      </c>
      <c r="C18" s="164"/>
      <c r="D18" s="165" t="s">
        <v>52</v>
      </c>
      <c r="E18" s="165"/>
      <c r="F18" s="99">
        <f t="shared" si="0"/>
        <v>0</v>
      </c>
      <c r="G18" s="2"/>
      <c r="H18" s="2"/>
      <c r="I18" s="2"/>
    </row>
    <row r="19" spans="1:9" ht="24" x14ac:dyDescent="0.55000000000000004">
      <c r="A19" s="2"/>
      <c r="B19" s="56" t="s">
        <v>194</v>
      </c>
      <c r="C19" s="76"/>
      <c r="D19" s="165"/>
      <c r="E19" s="165"/>
      <c r="F19" s="99">
        <f>C19*E19</f>
        <v>0</v>
      </c>
      <c r="G19" s="2"/>
      <c r="H19" s="2"/>
      <c r="I19" s="2"/>
    </row>
    <row r="20" spans="1:9" x14ac:dyDescent="0.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5">
      <c r="A30" s="2"/>
      <c r="B30" s="2"/>
      <c r="C30" s="2"/>
      <c r="D30" s="2"/>
      <c r="E30" s="2"/>
      <c r="F30" s="2"/>
      <c r="G30" s="2"/>
      <c r="H30" s="2"/>
      <c r="I30" s="2"/>
    </row>
  </sheetData>
  <sheetProtection selectLockedCell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7" zoomScale="130" zoomScaleNormal="130" workbookViewId="0">
      <selection activeCell="E12" sqref="E12:E14"/>
    </sheetView>
  </sheetViews>
  <sheetFormatPr defaultRowHeight="21.75" x14ac:dyDescent="0.5"/>
  <cols>
    <col min="1" max="1" width="9" style="1" customWidth="1"/>
    <col min="2" max="2" width="18.375" style="1" customWidth="1"/>
    <col min="3" max="3" width="14.75" style="1" customWidth="1"/>
    <col min="4" max="4" width="9" style="1"/>
    <col min="5" max="5" width="21.125" style="1" customWidth="1"/>
    <col min="6" max="6" width="27" style="1" customWidth="1"/>
    <col min="7" max="16384" width="9" style="1"/>
  </cols>
  <sheetData>
    <row r="1" spans="1:9" x14ac:dyDescent="0.5">
      <c r="A1" s="4"/>
      <c r="B1" s="4"/>
      <c r="C1" s="4"/>
      <c r="D1" s="4"/>
      <c r="E1" s="4"/>
      <c r="F1" s="4"/>
      <c r="G1" s="4"/>
      <c r="H1" s="4"/>
      <c r="I1" s="4"/>
    </row>
    <row r="2" spans="1:9" x14ac:dyDescent="0.5">
      <c r="A2" s="4"/>
      <c r="B2" s="4"/>
      <c r="C2" s="4"/>
      <c r="D2" s="4"/>
      <c r="E2" s="4"/>
      <c r="F2" s="4"/>
      <c r="G2" s="4"/>
      <c r="H2" s="4"/>
      <c r="I2" s="4"/>
    </row>
    <row r="3" spans="1:9" x14ac:dyDescent="0.5">
      <c r="A3" s="4"/>
      <c r="B3" s="4"/>
      <c r="C3" s="4"/>
      <c r="D3" s="4"/>
      <c r="E3" s="4"/>
      <c r="F3" s="4"/>
      <c r="G3" s="4"/>
      <c r="H3" s="4"/>
      <c r="I3" s="4"/>
    </row>
    <row r="4" spans="1:9" ht="24" customHeight="1" x14ac:dyDescent="0.5">
      <c r="A4" s="3"/>
      <c r="B4" s="3"/>
      <c r="C4" s="3"/>
      <c r="D4" s="3"/>
      <c r="E4" s="3"/>
      <c r="F4" s="3"/>
      <c r="G4" s="3"/>
      <c r="H4" s="3"/>
      <c r="I4" s="3"/>
    </row>
    <row r="5" spans="1:9" ht="24" customHeight="1" x14ac:dyDescent="0.5">
      <c r="A5" s="9"/>
      <c r="B5" s="9"/>
      <c r="C5" s="9"/>
      <c r="D5" s="9"/>
      <c r="E5" s="9"/>
      <c r="F5" s="9"/>
      <c r="G5" s="9"/>
      <c r="H5" s="9"/>
      <c r="I5" s="9"/>
    </row>
    <row r="6" spans="1:9" ht="24" customHeight="1" x14ac:dyDescent="0.5">
      <c r="A6" s="45"/>
      <c r="B6" s="45"/>
      <c r="C6" s="45"/>
      <c r="D6" s="45"/>
      <c r="E6" s="45"/>
      <c r="F6" s="45"/>
      <c r="G6" s="45"/>
      <c r="H6" s="45"/>
      <c r="I6" s="45"/>
    </row>
    <row r="7" spans="1:9" x14ac:dyDescent="0.5">
      <c r="A7" s="2"/>
      <c r="B7" s="2"/>
      <c r="C7" s="2"/>
      <c r="D7" s="2"/>
      <c r="E7" s="2"/>
      <c r="F7" s="2"/>
      <c r="G7" s="2"/>
      <c r="H7" s="2"/>
      <c r="I7" s="2"/>
    </row>
    <row r="8" spans="1:9" ht="31.5" thickBot="1" x14ac:dyDescent="0.75">
      <c r="A8" s="2"/>
      <c r="B8" s="54" t="s">
        <v>195</v>
      </c>
      <c r="C8" s="55"/>
      <c r="D8" s="55"/>
      <c r="E8" s="55"/>
      <c r="F8" s="55"/>
      <c r="G8" s="55"/>
      <c r="H8" s="2"/>
      <c r="I8" s="2"/>
    </row>
    <row r="9" spans="1:9" ht="6.95" customHeight="1" x14ac:dyDescent="0.5">
      <c r="A9" s="2"/>
      <c r="B9" s="2"/>
      <c r="C9" s="2"/>
      <c r="D9" s="2"/>
      <c r="E9" s="2"/>
      <c r="F9" s="2"/>
      <c r="G9" s="2"/>
      <c r="H9" s="2"/>
      <c r="I9" s="2"/>
    </row>
    <row r="10" spans="1:9" ht="24" x14ac:dyDescent="0.55000000000000004">
      <c r="A10" s="2"/>
      <c r="B10" s="74" t="s">
        <v>188</v>
      </c>
      <c r="C10" s="75" t="s">
        <v>189</v>
      </c>
      <c r="D10" s="75" t="s">
        <v>42</v>
      </c>
      <c r="E10" s="75" t="s">
        <v>119</v>
      </c>
      <c r="F10" s="75" t="s">
        <v>191</v>
      </c>
      <c r="G10" s="2"/>
      <c r="H10" s="2"/>
      <c r="I10" s="2"/>
    </row>
    <row r="11" spans="1:9" ht="24" x14ac:dyDescent="0.55000000000000004">
      <c r="A11" s="2"/>
      <c r="B11" s="56" t="s">
        <v>69</v>
      </c>
      <c r="C11" s="76"/>
      <c r="D11" s="165"/>
      <c r="E11" s="165"/>
      <c r="F11" s="99">
        <f t="shared" ref="F11:F17" si="0">C11*E11</f>
        <v>0</v>
      </c>
      <c r="G11" s="2"/>
      <c r="H11" s="2"/>
      <c r="I11" s="2"/>
    </row>
    <row r="12" spans="1:9" ht="24" x14ac:dyDescent="0.55000000000000004">
      <c r="A12" s="2"/>
      <c r="B12" s="56" t="s">
        <v>55</v>
      </c>
      <c r="C12" s="166"/>
      <c r="D12" s="165" t="s">
        <v>52</v>
      </c>
      <c r="E12" s="165"/>
      <c r="F12" s="99">
        <f t="shared" si="0"/>
        <v>0</v>
      </c>
      <c r="G12" s="2"/>
      <c r="H12" s="2"/>
      <c r="I12" s="2"/>
    </row>
    <row r="13" spans="1:9" ht="24" x14ac:dyDescent="0.55000000000000004">
      <c r="A13" s="2"/>
      <c r="B13" s="56" t="s">
        <v>62</v>
      </c>
      <c r="C13" s="166"/>
      <c r="D13" s="165" t="s">
        <v>52</v>
      </c>
      <c r="E13" s="165"/>
      <c r="F13" s="99">
        <f t="shared" si="0"/>
        <v>0</v>
      </c>
      <c r="G13" s="2"/>
      <c r="H13" s="2"/>
      <c r="I13" s="2"/>
    </row>
    <row r="14" spans="1:9" ht="24" x14ac:dyDescent="0.55000000000000004">
      <c r="A14" s="2"/>
      <c r="B14" s="56" t="s">
        <v>66</v>
      </c>
      <c r="C14" s="166"/>
      <c r="D14" s="165" t="s">
        <v>52</v>
      </c>
      <c r="E14" s="165"/>
      <c r="F14" s="99">
        <f t="shared" si="0"/>
        <v>0</v>
      </c>
      <c r="G14" s="2"/>
      <c r="H14" s="2"/>
      <c r="I14" s="2"/>
    </row>
    <row r="15" spans="1:9" ht="24" x14ac:dyDescent="0.55000000000000004">
      <c r="A15" s="2"/>
      <c r="B15" s="56" t="s">
        <v>192</v>
      </c>
      <c r="C15" s="76"/>
      <c r="D15" s="165"/>
      <c r="E15" s="165"/>
      <c r="F15" s="99">
        <f t="shared" si="0"/>
        <v>0</v>
      </c>
      <c r="G15" s="2"/>
      <c r="H15" s="2"/>
      <c r="I15" s="2"/>
    </row>
    <row r="16" spans="1:9" ht="24" x14ac:dyDescent="0.55000000000000004">
      <c r="A16" s="2"/>
      <c r="B16" s="56" t="s">
        <v>193</v>
      </c>
      <c r="C16" s="76"/>
      <c r="D16" s="165"/>
      <c r="E16" s="165"/>
      <c r="F16" s="99">
        <f t="shared" si="0"/>
        <v>0</v>
      </c>
      <c r="G16" s="2"/>
      <c r="H16" s="2"/>
      <c r="I16" s="2"/>
    </row>
    <row r="17" spans="1:9" ht="24" x14ac:dyDescent="0.55000000000000004">
      <c r="A17" s="2"/>
      <c r="B17" s="56" t="s">
        <v>64</v>
      </c>
      <c r="C17" s="76"/>
      <c r="D17" s="165"/>
      <c r="E17" s="165"/>
      <c r="F17" s="99">
        <f t="shared" si="0"/>
        <v>0</v>
      </c>
      <c r="G17" s="2"/>
      <c r="H17" s="2"/>
      <c r="I17" s="2"/>
    </row>
    <row r="18" spans="1:9" x14ac:dyDescent="0.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5">
      <c r="A19" s="2"/>
      <c r="B19" s="2"/>
      <c r="C19" s="2"/>
      <c r="D19" s="2"/>
      <c r="E19" s="2"/>
      <c r="F19" s="2"/>
      <c r="G19" s="2"/>
      <c r="H19" s="2"/>
      <c r="I19" s="2"/>
    </row>
    <row r="20" spans="1:9" ht="31.5" thickBot="1" x14ac:dyDescent="0.75">
      <c r="A20" s="2"/>
      <c r="B20" s="54" t="s">
        <v>196</v>
      </c>
      <c r="C20" s="55"/>
      <c r="D20" s="55"/>
      <c r="E20" s="55"/>
      <c r="F20" s="55"/>
      <c r="G20" s="55"/>
      <c r="H20" s="2"/>
      <c r="I20" s="2"/>
    </row>
    <row r="21" spans="1:9" ht="6.95" customHeight="1" x14ac:dyDescent="0.5">
      <c r="A21" s="2"/>
      <c r="B21" s="2"/>
      <c r="C21" s="2"/>
      <c r="D21" s="2"/>
      <c r="E21" s="2"/>
      <c r="F21" s="2"/>
      <c r="G21" s="2"/>
      <c r="H21" s="2"/>
      <c r="I21" s="2"/>
    </row>
    <row r="22" spans="1:9" ht="24" x14ac:dyDescent="0.55000000000000004">
      <c r="A22" s="2"/>
      <c r="B22" s="74" t="s">
        <v>188</v>
      </c>
      <c r="C22" s="75" t="s">
        <v>189</v>
      </c>
      <c r="D22" s="75" t="s">
        <v>42</v>
      </c>
      <c r="E22" s="75" t="s">
        <v>119</v>
      </c>
      <c r="F22" s="75" t="s">
        <v>191</v>
      </c>
      <c r="G22" s="2"/>
      <c r="H22" s="2"/>
      <c r="I22" s="2"/>
    </row>
    <row r="23" spans="1:9" ht="24" x14ac:dyDescent="0.55000000000000004">
      <c r="A23" s="2"/>
      <c r="B23" s="56" t="s">
        <v>69</v>
      </c>
      <c r="C23" s="76"/>
      <c r="D23" s="76"/>
      <c r="E23" s="76"/>
      <c r="F23" s="99">
        <f t="shared" ref="F23:F29" si="1">C23*E23</f>
        <v>0</v>
      </c>
      <c r="G23" s="2"/>
      <c r="H23" s="2"/>
      <c r="I23" s="2"/>
    </row>
    <row r="24" spans="1:9" ht="24" x14ac:dyDescent="0.55000000000000004">
      <c r="A24" s="2"/>
      <c r="B24" s="56" t="s">
        <v>55</v>
      </c>
      <c r="C24" s="76"/>
      <c r="D24" s="76"/>
      <c r="E24" s="76"/>
      <c r="F24" s="99">
        <f t="shared" si="1"/>
        <v>0</v>
      </c>
      <c r="G24" s="2"/>
      <c r="H24" s="2"/>
      <c r="I24" s="2"/>
    </row>
    <row r="25" spans="1:9" ht="24" x14ac:dyDescent="0.55000000000000004">
      <c r="A25" s="2"/>
      <c r="B25" s="56" t="s">
        <v>62</v>
      </c>
      <c r="C25" s="76"/>
      <c r="D25" s="76"/>
      <c r="E25" s="76"/>
      <c r="F25" s="99">
        <f t="shared" si="1"/>
        <v>0</v>
      </c>
      <c r="G25" s="2"/>
      <c r="H25" s="2"/>
      <c r="I25" s="2"/>
    </row>
    <row r="26" spans="1:9" ht="24" x14ac:dyDescent="0.55000000000000004">
      <c r="A26" s="2"/>
      <c r="B26" s="56" t="s">
        <v>66</v>
      </c>
      <c r="C26" s="76"/>
      <c r="D26" s="76"/>
      <c r="E26" s="76"/>
      <c r="F26" s="99">
        <f t="shared" si="1"/>
        <v>0</v>
      </c>
      <c r="G26" s="2"/>
      <c r="H26" s="2"/>
      <c r="I26" s="2"/>
    </row>
    <row r="27" spans="1:9" ht="24" x14ac:dyDescent="0.55000000000000004">
      <c r="A27" s="2"/>
      <c r="B27" s="56" t="s">
        <v>192</v>
      </c>
      <c r="C27" s="76"/>
      <c r="D27" s="76"/>
      <c r="E27" s="76"/>
      <c r="F27" s="99">
        <f t="shared" si="1"/>
        <v>0</v>
      </c>
      <c r="G27" s="2"/>
      <c r="H27" s="2"/>
      <c r="I27" s="2"/>
    </row>
    <row r="28" spans="1:9" ht="24" x14ac:dyDescent="0.55000000000000004">
      <c r="A28" s="2"/>
      <c r="B28" s="56" t="s">
        <v>193</v>
      </c>
      <c r="C28" s="76"/>
      <c r="D28" s="76"/>
      <c r="E28" s="76"/>
      <c r="F28" s="99">
        <f t="shared" si="1"/>
        <v>0</v>
      </c>
      <c r="G28" s="2"/>
      <c r="H28" s="2"/>
      <c r="I28" s="2"/>
    </row>
    <row r="29" spans="1:9" ht="24" x14ac:dyDescent="0.55000000000000004">
      <c r="A29" s="2"/>
      <c r="B29" s="56" t="s">
        <v>64</v>
      </c>
      <c r="C29" s="76"/>
      <c r="D29" s="76"/>
      <c r="E29" s="76"/>
      <c r="F29" s="99">
        <f t="shared" si="1"/>
        <v>0</v>
      </c>
      <c r="G29" s="2"/>
      <c r="H29" s="2"/>
      <c r="I29" s="2"/>
    </row>
    <row r="30" spans="1:9" x14ac:dyDescent="0.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5">
      <c r="A34" s="2"/>
      <c r="B34" s="2"/>
      <c r="C34" s="2"/>
      <c r="D34" s="2"/>
      <c r="E34" s="2"/>
      <c r="F34" s="2"/>
      <c r="G34" s="2"/>
      <c r="H34" s="2"/>
      <c r="I34" s="2"/>
    </row>
  </sheetData>
  <sheetProtection selectLockedCell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9" zoomScale="130" zoomScaleNormal="130" workbookViewId="0">
      <selection activeCell="E25" sqref="E25:E26"/>
    </sheetView>
  </sheetViews>
  <sheetFormatPr defaultRowHeight="21.75" x14ac:dyDescent="0.5"/>
  <cols>
    <col min="1" max="1" width="9" style="1" customWidth="1"/>
    <col min="2" max="2" width="18.375" style="1" customWidth="1"/>
    <col min="3" max="3" width="14.75" style="1" customWidth="1"/>
    <col min="4" max="4" width="9" style="1"/>
    <col min="5" max="5" width="21.125" style="1" customWidth="1"/>
    <col min="6" max="6" width="27" style="1" customWidth="1"/>
    <col min="7" max="16384" width="9" style="1"/>
  </cols>
  <sheetData>
    <row r="1" spans="1:9" x14ac:dyDescent="0.5">
      <c r="A1" s="4"/>
      <c r="B1" s="4"/>
      <c r="C1" s="4"/>
      <c r="D1" s="4"/>
      <c r="E1" s="4"/>
      <c r="F1" s="4"/>
      <c r="G1" s="4"/>
      <c r="H1" s="4"/>
      <c r="I1" s="4"/>
    </row>
    <row r="2" spans="1:9" x14ac:dyDescent="0.5">
      <c r="A2" s="4"/>
      <c r="B2" s="4"/>
      <c r="C2" s="4"/>
      <c r="D2" s="4"/>
      <c r="E2" s="4"/>
      <c r="F2" s="4"/>
      <c r="G2" s="4"/>
      <c r="H2" s="4"/>
      <c r="I2" s="4"/>
    </row>
    <row r="3" spans="1:9" x14ac:dyDescent="0.5">
      <c r="A3" s="4"/>
      <c r="B3" s="4"/>
      <c r="C3" s="4"/>
      <c r="D3" s="4"/>
      <c r="E3" s="4"/>
      <c r="F3" s="4"/>
      <c r="G3" s="4"/>
      <c r="H3" s="4"/>
      <c r="I3" s="4"/>
    </row>
    <row r="4" spans="1:9" ht="24" customHeight="1" x14ac:dyDescent="0.5">
      <c r="A4" s="3"/>
      <c r="B4" s="3"/>
      <c r="C4" s="3"/>
      <c r="D4" s="3"/>
      <c r="E4" s="3"/>
      <c r="F4" s="3"/>
      <c r="G4" s="3"/>
      <c r="H4" s="3"/>
      <c r="I4" s="3"/>
    </row>
    <row r="5" spans="1:9" ht="24" customHeight="1" x14ac:dyDescent="0.5">
      <c r="A5" s="9"/>
      <c r="B5" s="9"/>
      <c r="C5" s="9"/>
      <c r="D5" s="9"/>
      <c r="E5" s="9"/>
      <c r="F5" s="9"/>
      <c r="G5" s="9"/>
      <c r="H5" s="9"/>
      <c r="I5" s="9"/>
    </row>
    <row r="6" spans="1:9" ht="24" customHeight="1" x14ac:dyDescent="0.5">
      <c r="A6" s="45"/>
      <c r="B6" s="45"/>
      <c r="C6" s="45"/>
      <c r="D6" s="45"/>
      <c r="E6" s="45"/>
      <c r="F6" s="45"/>
      <c r="G6" s="45"/>
      <c r="H6" s="45"/>
      <c r="I6" s="45"/>
    </row>
    <row r="7" spans="1:9" x14ac:dyDescent="0.5">
      <c r="A7" s="2"/>
      <c r="B7" s="2"/>
      <c r="C7" s="2"/>
      <c r="D7" s="2"/>
      <c r="E7" s="2"/>
      <c r="F7" s="2"/>
      <c r="G7" s="2"/>
      <c r="H7" s="2"/>
      <c r="I7" s="2"/>
    </row>
    <row r="8" spans="1:9" ht="31.5" thickBot="1" x14ac:dyDescent="0.75">
      <c r="A8" s="2"/>
      <c r="B8" s="54" t="s">
        <v>197</v>
      </c>
      <c r="C8" s="55"/>
      <c r="D8" s="55"/>
      <c r="E8" s="55"/>
      <c r="F8" s="55"/>
      <c r="G8" s="55"/>
      <c r="H8" s="2"/>
      <c r="I8" s="2"/>
    </row>
    <row r="9" spans="1:9" ht="6.95" customHeight="1" x14ac:dyDescent="0.5">
      <c r="A9" s="2"/>
      <c r="B9" s="2"/>
      <c r="C9" s="2"/>
      <c r="D9" s="2"/>
      <c r="E9" s="2"/>
      <c r="F9" s="2"/>
      <c r="G9" s="2"/>
      <c r="H9" s="2"/>
      <c r="I9" s="2"/>
    </row>
    <row r="10" spans="1:9" ht="24" x14ac:dyDescent="0.55000000000000004">
      <c r="A10" s="2"/>
      <c r="B10" s="74" t="s">
        <v>188</v>
      </c>
      <c r="C10" s="75" t="s">
        <v>189</v>
      </c>
      <c r="D10" s="75" t="s">
        <v>42</v>
      </c>
      <c r="E10" s="75" t="s">
        <v>119</v>
      </c>
      <c r="F10" s="75" t="s">
        <v>191</v>
      </c>
      <c r="G10" s="2"/>
      <c r="H10" s="2"/>
      <c r="I10" s="2"/>
    </row>
    <row r="11" spans="1:9" ht="24" x14ac:dyDescent="0.55000000000000004">
      <c r="A11" s="2"/>
      <c r="B11" s="56" t="s">
        <v>69</v>
      </c>
      <c r="C11" s="167"/>
      <c r="D11" s="165"/>
      <c r="E11" s="165"/>
      <c r="F11" s="99">
        <f t="shared" ref="F11:F18" si="0">C11*E11</f>
        <v>0</v>
      </c>
      <c r="G11" s="2"/>
      <c r="H11" s="2"/>
      <c r="I11" s="2"/>
    </row>
    <row r="12" spans="1:9" ht="24" x14ac:dyDescent="0.55000000000000004">
      <c r="A12" s="2"/>
      <c r="B12" s="56" t="s">
        <v>313</v>
      </c>
      <c r="C12" s="167"/>
      <c r="D12" s="165" t="s">
        <v>52</v>
      </c>
      <c r="E12" s="165"/>
      <c r="F12" s="99">
        <f t="shared" si="0"/>
        <v>0</v>
      </c>
      <c r="G12" s="2"/>
      <c r="H12" s="2"/>
      <c r="I12" s="2"/>
    </row>
    <row r="13" spans="1:9" ht="24" x14ac:dyDescent="0.55000000000000004">
      <c r="A13" s="2"/>
      <c r="B13" s="56" t="s">
        <v>315</v>
      </c>
      <c r="C13" s="167"/>
      <c r="D13" s="165" t="s">
        <v>52</v>
      </c>
      <c r="E13" s="165"/>
      <c r="F13" s="99">
        <f>C13*E13</f>
        <v>0</v>
      </c>
      <c r="G13" s="2"/>
      <c r="H13" s="2"/>
      <c r="I13" s="2"/>
    </row>
    <row r="14" spans="1:9" ht="24" x14ac:dyDescent="0.55000000000000004">
      <c r="A14" s="2"/>
      <c r="B14" s="56" t="s">
        <v>62</v>
      </c>
      <c r="C14" s="167"/>
      <c r="D14" s="165"/>
      <c r="E14" s="165"/>
      <c r="F14" s="99">
        <f t="shared" si="0"/>
        <v>0</v>
      </c>
      <c r="G14" s="2"/>
      <c r="H14" s="2"/>
      <c r="I14" s="2"/>
    </row>
    <row r="15" spans="1:9" ht="24" x14ac:dyDescent="0.55000000000000004">
      <c r="A15" s="2"/>
      <c r="B15" s="56" t="s">
        <v>66</v>
      </c>
      <c r="C15" s="167"/>
      <c r="D15" s="165"/>
      <c r="E15" s="165"/>
      <c r="F15" s="99">
        <f t="shared" si="0"/>
        <v>0</v>
      </c>
      <c r="G15" s="2"/>
      <c r="H15" s="2"/>
      <c r="I15" s="2"/>
    </row>
    <row r="16" spans="1:9" ht="24" x14ac:dyDescent="0.55000000000000004">
      <c r="A16" s="2"/>
      <c r="B16" s="56" t="s">
        <v>192</v>
      </c>
      <c r="C16" s="167"/>
      <c r="D16" s="165"/>
      <c r="E16" s="165"/>
      <c r="F16" s="99">
        <f t="shared" si="0"/>
        <v>0</v>
      </c>
      <c r="G16" s="2"/>
      <c r="H16" s="2"/>
      <c r="I16" s="2"/>
    </row>
    <row r="17" spans="1:9" ht="24" x14ac:dyDescent="0.55000000000000004">
      <c r="A17" s="2"/>
      <c r="B17" s="56" t="s">
        <v>193</v>
      </c>
      <c r="C17" s="167"/>
      <c r="D17" s="165"/>
      <c r="E17" s="165"/>
      <c r="F17" s="99">
        <f t="shared" si="0"/>
        <v>0</v>
      </c>
      <c r="G17" s="2"/>
      <c r="H17" s="2"/>
      <c r="I17" s="2"/>
    </row>
    <row r="18" spans="1:9" ht="24" x14ac:dyDescent="0.55000000000000004">
      <c r="A18" s="2"/>
      <c r="B18" s="56" t="s">
        <v>64</v>
      </c>
      <c r="C18" s="167"/>
      <c r="D18" s="165"/>
      <c r="E18" s="165"/>
      <c r="F18" s="99">
        <f t="shared" si="0"/>
        <v>0</v>
      </c>
      <c r="G18" s="2"/>
      <c r="H18" s="2"/>
      <c r="I18" s="2"/>
    </row>
    <row r="19" spans="1:9" x14ac:dyDescent="0.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5">
      <c r="A20" s="2"/>
      <c r="B20" s="2"/>
      <c r="C20" s="2"/>
      <c r="D20" s="2"/>
      <c r="E20" s="2"/>
      <c r="F20" s="2"/>
      <c r="G20" s="2"/>
      <c r="H20" s="2"/>
      <c r="I20" s="2"/>
    </row>
    <row r="21" spans="1:9" ht="31.5" thickBot="1" x14ac:dyDescent="0.75">
      <c r="A21" s="2"/>
      <c r="B21" s="54" t="s">
        <v>198</v>
      </c>
      <c r="C21" s="55"/>
      <c r="D21" s="55"/>
      <c r="E21" s="55"/>
      <c r="F21" s="55"/>
      <c r="G21" s="55"/>
      <c r="H21" s="2"/>
      <c r="I21" s="2"/>
    </row>
    <row r="22" spans="1:9" ht="6.95" customHeight="1" x14ac:dyDescent="0.5">
      <c r="A22" s="2"/>
      <c r="B22" s="2"/>
      <c r="C22" s="2"/>
      <c r="D22" s="2"/>
      <c r="E22" s="2"/>
      <c r="F22" s="2"/>
      <c r="G22" s="2"/>
      <c r="H22" s="2"/>
      <c r="I22" s="2"/>
    </row>
    <row r="23" spans="1:9" ht="24" x14ac:dyDescent="0.55000000000000004">
      <c r="A23" s="2"/>
      <c r="B23" s="74" t="s">
        <v>188</v>
      </c>
      <c r="C23" s="75" t="s">
        <v>189</v>
      </c>
      <c r="D23" s="75" t="s">
        <v>42</v>
      </c>
      <c r="E23" s="75" t="s">
        <v>119</v>
      </c>
      <c r="F23" s="75" t="s">
        <v>191</v>
      </c>
      <c r="G23" s="2"/>
      <c r="H23" s="2"/>
      <c r="I23" s="2"/>
    </row>
    <row r="24" spans="1:9" ht="24" x14ac:dyDescent="0.55000000000000004">
      <c r="A24" s="2"/>
      <c r="B24" s="56" t="s">
        <v>69</v>
      </c>
      <c r="C24" s="167"/>
      <c r="D24" s="165"/>
      <c r="E24" s="165"/>
      <c r="F24" s="99">
        <f t="shared" ref="F24:F31" si="1">C24*E24</f>
        <v>0</v>
      </c>
      <c r="G24" s="2"/>
      <c r="H24" s="2"/>
      <c r="I24" s="2"/>
    </row>
    <row r="25" spans="1:9" ht="24" x14ac:dyDescent="0.55000000000000004">
      <c r="A25" s="2"/>
      <c r="B25" s="56" t="s">
        <v>313</v>
      </c>
      <c r="C25" s="167"/>
      <c r="D25" s="165" t="s">
        <v>52</v>
      </c>
      <c r="E25" s="165"/>
      <c r="F25" s="99">
        <f t="shared" si="1"/>
        <v>0</v>
      </c>
      <c r="G25" s="2"/>
      <c r="H25" s="2"/>
      <c r="I25" s="2"/>
    </row>
    <row r="26" spans="1:9" ht="24" x14ac:dyDescent="0.55000000000000004">
      <c r="A26" s="2"/>
      <c r="B26" s="56" t="s">
        <v>314</v>
      </c>
      <c r="C26" s="167"/>
      <c r="D26" s="165" t="s">
        <v>52</v>
      </c>
      <c r="E26" s="165"/>
      <c r="F26" s="99">
        <f>C26*E26</f>
        <v>0</v>
      </c>
      <c r="G26" s="2"/>
      <c r="H26" s="2"/>
      <c r="I26" s="2"/>
    </row>
    <row r="27" spans="1:9" ht="24" x14ac:dyDescent="0.55000000000000004">
      <c r="A27" s="2"/>
      <c r="B27" s="56" t="s">
        <v>62</v>
      </c>
      <c r="C27" s="167"/>
      <c r="D27" s="165"/>
      <c r="E27" s="165"/>
      <c r="F27" s="99">
        <f t="shared" si="1"/>
        <v>0</v>
      </c>
      <c r="G27" s="2"/>
      <c r="H27" s="2"/>
      <c r="I27" s="2"/>
    </row>
    <row r="28" spans="1:9" ht="24" x14ac:dyDescent="0.55000000000000004">
      <c r="A28" s="2"/>
      <c r="B28" s="56" t="s">
        <v>66</v>
      </c>
      <c r="C28" s="167"/>
      <c r="D28" s="165"/>
      <c r="E28" s="165"/>
      <c r="F28" s="99">
        <f t="shared" si="1"/>
        <v>0</v>
      </c>
      <c r="G28" s="2"/>
      <c r="H28" s="2"/>
      <c r="I28" s="2"/>
    </row>
    <row r="29" spans="1:9" ht="24" x14ac:dyDescent="0.55000000000000004">
      <c r="A29" s="2"/>
      <c r="B29" s="56" t="s">
        <v>192</v>
      </c>
      <c r="C29" s="167"/>
      <c r="D29" s="165"/>
      <c r="E29" s="165"/>
      <c r="F29" s="99">
        <f t="shared" si="1"/>
        <v>0</v>
      </c>
      <c r="G29" s="2"/>
      <c r="H29" s="2"/>
      <c r="I29" s="2"/>
    </row>
    <row r="30" spans="1:9" ht="24" x14ac:dyDescent="0.55000000000000004">
      <c r="A30" s="2"/>
      <c r="B30" s="56" t="s">
        <v>193</v>
      </c>
      <c r="C30" s="167"/>
      <c r="D30" s="165"/>
      <c r="E30" s="165"/>
      <c r="F30" s="99"/>
      <c r="G30" s="2"/>
      <c r="H30" s="2"/>
      <c r="I30" s="2"/>
    </row>
    <row r="31" spans="1:9" ht="24" x14ac:dyDescent="0.55000000000000004">
      <c r="A31" s="2"/>
      <c r="B31" s="56" t="s">
        <v>64</v>
      </c>
      <c r="C31" s="167"/>
      <c r="D31" s="165"/>
      <c r="E31" s="165"/>
      <c r="F31" s="99">
        <f t="shared" si="1"/>
        <v>0</v>
      </c>
      <c r="G31" s="2"/>
      <c r="H31" s="2"/>
      <c r="I31" s="2"/>
    </row>
    <row r="32" spans="1:9" x14ac:dyDescent="0.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5">
      <c r="A36" s="2"/>
      <c r="B36" s="2"/>
      <c r="C36" s="2"/>
      <c r="D36" s="2"/>
      <c r="E36" s="2"/>
      <c r="F36" s="2"/>
      <c r="G36" s="2"/>
      <c r="H36" s="2"/>
      <c r="I36" s="2"/>
    </row>
  </sheetData>
  <sheetProtection selectLockedCell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30" zoomScaleNormal="130" workbookViewId="0">
      <selection activeCell="E13" sqref="E13"/>
    </sheetView>
  </sheetViews>
  <sheetFormatPr defaultRowHeight="21.75" x14ac:dyDescent="0.5"/>
  <cols>
    <col min="1" max="1" width="9" style="1" customWidth="1"/>
    <col min="2" max="2" width="18.375" style="1" customWidth="1"/>
    <col min="3" max="3" width="14.75" style="1" customWidth="1"/>
    <col min="4" max="4" width="9" style="1"/>
    <col min="5" max="5" width="21.125" style="1" customWidth="1"/>
    <col min="6" max="6" width="27" style="1" customWidth="1"/>
    <col min="7" max="16384" width="9" style="1"/>
  </cols>
  <sheetData>
    <row r="1" spans="1:9" x14ac:dyDescent="0.5">
      <c r="A1" s="4"/>
      <c r="B1" s="4"/>
      <c r="C1" s="4"/>
      <c r="D1" s="4"/>
      <c r="E1" s="4"/>
      <c r="F1" s="4"/>
      <c r="G1" s="4"/>
      <c r="H1" s="4"/>
      <c r="I1" s="4"/>
    </row>
    <row r="2" spans="1:9" x14ac:dyDescent="0.5">
      <c r="A2" s="4"/>
      <c r="B2" s="4"/>
      <c r="C2" s="4"/>
      <c r="D2" s="4"/>
      <c r="E2" s="4"/>
      <c r="F2" s="4"/>
      <c r="G2" s="4"/>
      <c r="H2" s="4"/>
      <c r="I2" s="4"/>
    </row>
    <row r="3" spans="1:9" x14ac:dyDescent="0.5">
      <c r="A3" s="4"/>
      <c r="B3" s="4"/>
      <c r="C3" s="4"/>
      <c r="D3" s="4"/>
      <c r="E3" s="4"/>
      <c r="F3" s="4"/>
      <c r="G3" s="4"/>
      <c r="H3" s="4"/>
      <c r="I3" s="4"/>
    </row>
    <row r="4" spans="1:9" ht="24" customHeight="1" x14ac:dyDescent="0.5">
      <c r="A4" s="3"/>
      <c r="B4" s="3"/>
      <c r="C4" s="3"/>
      <c r="D4" s="3"/>
      <c r="E4" s="3"/>
      <c r="F4" s="3"/>
      <c r="G4" s="3"/>
      <c r="H4" s="3"/>
      <c r="I4" s="3"/>
    </row>
    <row r="5" spans="1:9" ht="24" customHeight="1" x14ac:dyDescent="0.5">
      <c r="A5" s="9"/>
      <c r="B5" s="9"/>
      <c r="C5" s="9"/>
      <c r="D5" s="9"/>
      <c r="E5" s="9"/>
      <c r="F5" s="9"/>
      <c r="G5" s="9"/>
      <c r="H5" s="9"/>
      <c r="I5" s="9"/>
    </row>
    <row r="6" spans="1:9" ht="24" customHeight="1" x14ac:dyDescent="0.5">
      <c r="A6" s="45"/>
      <c r="B6" s="45"/>
      <c r="C6" s="45"/>
      <c r="D6" s="45"/>
      <c r="E6" s="45"/>
      <c r="F6" s="45"/>
      <c r="G6" s="45"/>
      <c r="H6" s="45"/>
      <c r="I6" s="45"/>
    </row>
    <row r="7" spans="1:9" x14ac:dyDescent="0.5">
      <c r="A7" s="2"/>
      <c r="B7" s="2"/>
      <c r="C7" s="2"/>
      <c r="D7" s="2"/>
      <c r="E7" s="2"/>
      <c r="F7" s="2"/>
      <c r="G7" s="2"/>
      <c r="H7" s="2"/>
      <c r="I7" s="2"/>
    </row>
    <row r="8" spans="1:9" ht="31.5" thickBot="1" x14ac:dyDescent="0.75">
      <c r="A8" s="2"/>
      <c r="B8" s="54" t="s">
        <v>199</v>
      </c>
      <c r="C8" s="55"/>
      <c r="D8" s="55"/>
      <c r="E8" s="55"/>
      <c r="F8" s="55"/>
      <c r="G8" s="55"/>
      <c r="H8" s="2"/>
      <c r="I8" s="2"/>
    </row>
    <row r="9" spans="1:9" ht="6.95" customHeight="1" x14ac:dyDescent="0.5">
      <c r="A9" s="2"/>
      <c r="B9" s="2"/>
      <c r="C9" s="2"/>
      <c r="D9" s="2"/>
      <c r="E9" s="2"/>
      <c r="F9" s="2"/>
      <c r="G9" s="2"/>
      <c r="H9" s="2"/>
      <c r="I9" s="2"/>
    </row>
    <row r="10" spans="1:9" ht="24" x14ac:dyDescent="0.55000000000000004">
      <c r="A10" s="2"/>
      <c r="B10" s="74" t="s">
        <v>188</v>
      </c>
      <c r="C10" s="75" t="s">
        <v>189</v>
      </c>
      <c r="D10" s="75" t="s">
        <v>42</v>
      </c>
      <c r="E10" s="75" t="s">
        <v>119</v>
      </c>
      <c r="F10" s="75" t="s">
        <v>191</v>
      </c>
      <c r="G10" s="2"/>
      <c r="H10" s="2"/>
      <c r="I10" s="2"/>
    </row>
    <row r="11" spans="1:9" ht="24" x14ac:dyDescent="0.55000000000000004">
      <c r="A11" s="2"/>
      <c r="B11" s="56" t="s">
        <v>69</v>
      </c>
      <c r="C11" s="76"/>
      <c r="D11" s="165"/>
      <c r="E11" s="165"/>
      <c r="F11" s="99">
        <f t="shared" ref="F11:F17" si="0">C11*E11</f>
        <v>0</v>
      </c>
      <c r="G11" s="2"/>
      <c r="H11" s="2"/>
      <c r="I11" s="2"/>
    </row>
    <row r="12" spans="1:9" ht="24" x14ac:dyDescent="0.55000000000000004">
      <c r="A12" s="2"/>
      <c r="B12" s="56" t="s">
        <v>55</v>
      </c>
      <c r="C12" s="76"/>
      <c r="D12" s="165"/>
      <c r="E12" s="165"/>
      <c r="F12" s="99">
        <f t="shared" si="0"/>
        <v>0</v>
      </c>
      <c r="G12" s="2"/>
      <c r="H12" s="2"/>
      <c r="I12" s="2"/>
    </row>
    <row r="13" spans="1:9" ht="24" x14ac:dyDescent="0.55000000000000004">
      <c r="A13" s="2"/>
      <c r="B13" s="56" t="s">
        <v>62</v>
      </c>
      <c r="C13" s="166"/>
      <c r="D13" s="165" t="s">
        <v>52</v>
      </c>
      <c r="E13" s="165"/>
      <c r="F13" s="99">
        <f t="shared" si="0"/>
        <v>0</v>
      </c>
      <c r="G13" s="2"/>
      <c r="H13" s="2"/>
      <c r="I13" s="2"/>
    </row>
    <row r="14" spans="1:9" ht="24" x14ac:dyDescent="0.55000000000000004">
      <c r="A14" s="2"/>
      <c r="B14" s="56" t="s">
        <v>66</v>
      </c>
      <c r="C14" s="76"/>
      <c r="D14" s="165"/>
      <c r="E14" s="165"/>
      <c r="F14" s="99">
        <f t="shared" si="0"/>
        <v>0</v>
      </c>
      <c r="G14" s="2"/>
      <c r="H14" s="2"/>
      <c r="I14" s="2"/>
    </row>
    <row r="15" spans="1:9" ht="24" x14ac:dyDescent="0.55000000000000004">
      <c r="A15" s="2"/>
      <c r="B15" s="56" t="s">
        <v>192</v>
      </c>
      <c r="C15" s="76"/>
      <c r="D15" s="165"/>
      <c r="E15" s="165"/>
      <c r="F15" s="99">
        <f t="shared" si="0"/>
        <v>0</v>
      </c>
      <c r="G15" s="2"/>
      <c r="H15" s="2"/>
      <c r="I15" s="2"/>
    </row>
    <row r="16" spans="1:9" ht="24" x14ac:dyDescent="0.55000000000000004">
      <c r="A16" s="2"/>
      <c r="B16" s="56" t="s">
        <v>193</v>
      </c>
      <c r="C16" s="76"/>
      <c r="D16" s="165"/>
      <c r="E16" s="165"/>
      <c r="F16" s="99">
        <f t="shared" si="0"/>
        <v>0</v>
      </c>
      <c r="G16" s="2"/>
      <c r="H16" s="2"/>
      <c r="I16" s="2"/>
    </row>
    <row r="17" spans="1:9" ht="24" x14ac:dyDescent="0.55000000000000004">
      <c r="A17" s="2"/>
      <c r="B17" s="56" t="s">
        <v>64</v>
      </c>
      <c r="C17" s="76"/>
      <c r="D17" s="165"/>
      <c r="E17" s="165"/>
      <c r="F17" s="99">
        <f t="shared" si="0"/>
        <v>0</v>
      </c>
      <c r="G17" s="2"/>
      <c r="H17" s="2"/>
      <c r="I17" s="2"/>
    </row>
    <row r="18" spans="1:9" x14ac:dyDescent="0.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5">
      <c r="A19" s="2"/>
      <c r="B19" s="2"/>
      <c r="C19" s="2"/>
      <c r="D19" s="2"/>
      <c r="E19" s="2"/>
      <c r="F19" s="2"/>
      <c r="G19" s="2"/>
      <c r="H19" s="2"/>
      <c r="I19" s="2"/>
    </row>
    <row r="20" spans="1:9" ht="31.5" thickBot="1" x14ac:dyDescent="0.75">
      <c r="A20" s="2"/>
      <c r="B20" s="54" t="s">
        <v>200</v>
      </c>
      <c r="C20" s="55"/>
      <c r="D20" s="55"/>
      <c r="E20" s="55"/>
      <c r="F20" s="55"/>
      <c r="G20" s="55"/>
      <c r="H20" s="2"/>
      <c r="I20" s="2"/>
    </row>
    <row r="21" spans="1:9" ht="6.95" customHeight="1" x14ac:dyDescent="0.5">
      <c r="A21" s="2"/>
      <c r="B21" s="2"/>
      <c r="C21" s="2"/>
      <c r="D21" s="2"/>
      <c r="E21" s="2"/>
      <c r="F21" s="2"/>
      <c r="G21" s="2"/>
      <c r="H21" s="2"/>
      <c r="I21" s="2"/>
    </row>
    <row r="22" spans="1:9" ht="24" x14ac:dyDescent="0.55000000000000004">
      <c r="A22" s="2"/>
      <c r="B22" s="74" t="s">
        <v>188</v>
      </c>
      <c r="C22" s="75" t="s">
        <v>189</v>
      </c>
      <c r="D22" s="75" t="s">
        <v>42</v>
      </c>
      <c r="E22" s="75" t="s">
        <v>119</v>
      </c>
      <c r="F22" s="75" t="s">
        <v>191</v>
      </c>
      <c r="G22" s="2"/>
      <c r="H22" s="2"/>
      <c r="I22" s="2"/>
    </row>
    <row r="23" spans="1:9" ht="24" x14ac:dyDescent="0.55000000000000004">
      <c r="A23" s="2"/>
      <c r="B23" s="56" t="s">
        <v>69</v>
      </c>
      <c r="C23" s="76"/>
      <c r="D23" s="76"/>
      <c r="E23" s="76"/>
      <c r="F23" s="99">
        <f t="shared" ref="F23:F29" si="1">C23*E23</f>
        <v>0</v>
      </c>
      <c r="G23" s="2"/>
      <c r="H23" s="2"/>
      <c r="I23" s="2"/>
    </row>
    <row r="24" spans="1:9" ht="24" x14ac:dyDescent="0.55000000000000004">
      <c r="A24" s="2"/>
      <c r="B24" s="56" t="s">
        <v>55</v>
      </c>
      <c r="C24" s="76"/>
      <c r="D24" s="76"/>
      <c r="E24" s="76"/>
      <c r="F24" s="99">
        <f t="shared" si="1"/>
        <v>0</v>
      </c>
      <c r="G24" s="2"/>
      <c r="H24" s="2"/>
      <c r="I24" s="2"/>
    </row>
    <row r="25" spans="1:9" ht="24" x14ac:dyDescent="0.55000000000000004">
      <c r="A25" s="2"/>
      <c r="B25" s="56" t="s">
        <v>62</v>
      </c>
      <c r="C25" s="76"/>
      <c r="D25" s="76"/>
      <c r="E25" s="76"/>
      <c r="F25" s="99">
        <f t="shared" si="1"/>
        <v>0</v>
      </c>
      <c r="G25" s="2"/>
      <c r="H25" s="2"/>
      <c r="I25" s="2"/>
    </row>
    <row r="26" spans="1:9" ht="24" x14ac:dyDescent="0.55000000000000004">
      <c r="A26" s="2"/>
      <c r="B26" s="56" t="s">
        <v>66</v>
      </c>
      <c r="C26" s="76"/>
      <c r="D26" s="76"/>
      <c r="E26" s="76"/>
      <c r="F26" s="99">
        <f t="shared" si="1"/>
        <v>0</v>
      </c>
      <c r="G26" s="2"/>
      <c r="H26" s="2"/>
      <c r="I26" s="2"/>
    </row>
    <row r="27" spans="1:9" ht="24" x14ac:dyDescent="0.55000000000000004">
      <c r="A27" s="2"/>
      <c r="B27" s="56" t="s">
        <v>192</v>
      </c>
      <c r="C27" s="76"/>
      <c r="D27" s="76"/>
      <c r="E27" s="76"/>
      <c r="F27" s="99">
        <f t="shared" si="1"/>
        <v>0</v>
      </c>
      <c r="G27" s="2"/>
      <c r="H27" s="2"/>
      <c r="I27" s="2"/>
    </row>
    <row r="28" spans="1:9" ht="24" x14ac:dyDescent="0.55000000000000004">
      <c r="A28" s="2"/>
      <c r="B28" s="56" t="s">
        <v>193</v>
      </c>
      <c r="C28" s="76"/>
      <c r="D28" s="76"/>
      <c r="E28" s="76"/>
      <c r="F28" s="99">
        <f t="shared" si="1"/>
        <v>0</v>
      </c>
      <c r="G28" s="2"/>
      <c r="H28" s="2"/>
      <c r="I28" s="2"/>
    </row>
    <row r="29" spans="1:9" ht="24" x14ac:dyDescent="0.55000000000000004">
      <c r="A29" s="2"/>
      <c r="B29" s="56" t="s">
        <v>64</v>
      </c>
      <c r="C29" s="76"/>
      <c r="D29" s="76"/>
      <c r="E29" s="76"/>
      <c r="F29" s="99">
        <f t="shared" si="1"/>
        <v>0</v>
      </c>
      <c r="G29" s="2"/>
      <c r="H29" s="2"/>
      <c r="I29" s="2"/>
    </row>
    <row r="30" spans="1:9" x14ac:dyDescent="0.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5">
      <c r="A34" s="2"/>
      <c r="B34" s="2"/>
      <c r="C34" s="2"/>
      <c r="D34" s="2"/>
      <c r="E34" s="2"/>
      <c r="F34" s="2"/>
      <c r="G34" s="2"/>
      <c r="H34" s="2"/>
      <c r="I34" s="2"/>
    </row>
  </sheetData>
  <sheetProtection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</vt:i4>
      </vt:variant>
    </vt:vector>
  </HeadingPairs>
  <TitlesOfParts>
    <vt:vector size="29" baseType="lpstr">
      <vt:lpstr>Introduction</vt:lpstr>
      <vt:lpstr>Home</vt:lpstr>
      <vt:lpstr>ข้อมูลทั่วไป</vt:lpstr>
      <vt:lpstr>ที่พักอาศัย</vt:lpstr>
      <vt:lpstr>ไฟฟ้าสาธารณะ</vt:lpstr>
      <vt:lpstr>ธุรกิจการค้า</vt:lpstr>
      <vt:lpstr>ขนส่งทางถนน</vt:lpstr>
      <vt:lpstr>ขนส่งทางราง</vt:lpstr>
      <vt:lpstr>ขนส่งทางน้ำ</vt:lpstr>
      <vt:lpstr>การกำจัดขยะแบบฝังกลบ</vt:lpstr>
      <vt:lpstr>กำจัดขยะด้วยวิธีเผาไหม้</vt:lpstr>
      <vt:lpstr>การบำบัดน้ำเสีย</vt:lpstr>
      <vt:lpstr>การจัดการปศุสัตว์</vt:lpstr>
      <vt:lpstr>กำจัดขยะด้วยวิธีทางชีวภาพ</vt:lpstr>
      <vt:lpstr>สรุปผล</vt:lpstr>
      <vt:lpstr>รายงานผล</vt:lpstr>
      <vt:lpstr>ติดต่อเรา</vt:lpstr>
      <vt:lpstr>MainPage</vt:lpstr>
      <vt:lpstr>EF_Energy</vt:lpstr>
      <vt:lpstr>EF_ALOFU</vt:lpstr>
      <vt:lpstr>SWDs</vt:lpstr>
      <vt:lpstr>กราฟ</vt:lpstr>
      <vt:lpstr>Factors</vt:lpstr>
      <vt:lpstr>EF_Waste</vt:lpstr>
      <vt:lpstr>EF (2)</vt:lpstr>
      <vt:lpstr>Sheet1</vt:lpstr>
      <vt:lpstr>Objective</vt:lpstr>
      <vt:lpstr>Infomations</vt:lpstr>
      <vt:lpstr>BaseYear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Wisanu Phonpho</dc:creator>
  <cp:lastModifiedBy>Windows User</cp:lastModifiedBy>
  <cp:lastPrinted>2017-11-07T11:19:09Z</cp:lastPrinted>
  <dcterms:created xsi:type="dcterms:W3CDTF">2017-05-02T04:30:53Z</dcterms:created>
  <dcterms:modified xsi:type="dcterms:W3CDTF">2018-06-06T07:46:42Z</dcterms:modified>
</cp:coreProperties>
</file>